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2.xml" ContentType="application/vnd.openxmlformats-officedocument.spreadsheetml.table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tables/table3.xml" ContentType="application/vnd.openxmlformats-officedocument.spreadsheetml.table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tables/table4.xml" ContentType="application/vnd.openxmlformats-officedocument.spreadsheetml.table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tables/table5.xml" ContentType="application/vnd.openxmlformats-officedocument.spreadsheetml.table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GO6-DRDT-Dir_Analyse_Fin\Projets DPjR\ECHANGE\COOTECH Défense\2-Dépôt_dossier\"/>
    </mc:Choice>
  </mc:AlternateContent>
  <xr:revisionPtr revIDLastSave="0" documentId="13_ncr:1_{87255DDF-B55A-4983-9801-4100134EF309}" xr6:coauthVersionLast="47" xr6:coauthVersionMax="47" xr10:uidLastSave="{00000000-0000-0000-0000-000000000000}"/>
  <bookViews>
    <workbookView xWindow="28680" yWindow="-120" windowWidth="29040" windowHeight="15720" tabRatio="788" xr2:uid="{00000000-000D-0000-FFFF-FFFF00000000}"/>
  </bookViews>
  <sheets>
    <sheet name="Informations importantes" sheetId="13" r:id="rId1"/>
    <sheet name="Composition portefeuille" sheetId="23" r:id="rId2"/>
    <sheet name="Personnel entr. bénéficiaire" sheetId="20" r:id="rId3"/>
    <sheet name="Personnel entr. belge liée" sheetId="26" r:id="rId4"/>
    <sheet name="Protos-Démos (&gt;30k€)" sheetId="17" r:id="rId5"/>
    <sheet name="ST entr. bénéficiaire (&gt;30k€)" sheetId="21" r:id="rId6"/>
    <sheet name="ST entr. liée (&gt;30k)" sheetId="27" r:id="rId7"/>
    <sheet name="BUDGET TOTAL " sheetId="22" r:id="rId8"/>
    <sheet name="BUDGET TOTAL CALISTA" sheetId="28" r:id="rId9"/>
    <sheet name="BUDGET WP" sheetId="29" r:id="rId10"/>
    <sheet name="3 - BUDGET TOTAL  (2)" sheetId="24" state="hidden" r:id="rId11"/>
    <sheet name="3.1 - Barèmes" sheetId="9" state="hidden" r:id="rId12"/>
    <sheet name="Listes" sheetId="11" state="hidden" r:id="rId13"/>
  </sheets>
  <externalReferences>
    <externalReference r:id="rId14"/>
  </externalReferences>
  <definedNames>
    <definedName name="drapeau">#REF!</definedName>
    <definedName name="Fonctions" localSheetId="10">'[1]2. Tableau du personnel'!$J$1:$J$4</definedName>
    <definedName name="Fonctions" localSheetId="7">'[1]2. Tableau du personnel'!$J$1:$J$4</definedName>
    <definedName name="Fonctions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1" i="20" l="1"/>
  <c r="H1" i="28"/>
  <c r="O22" i="22"/>
  <c r="N12" i="22"/>
  <c r="O34" i="22"/>
  <c r="O35" i="22" s="1"/>
  <c r="N34" i="22"/>
  <c r="N35" i="22" s="1"/>
  <c r="L34" i="22"/>
  <c r="K34" i="22"/>
  <c r="O2" i="22"/>
  <c r="O21" i="22" s="1"/>
  <c r="T6" i="27"/>
  <c r="K105" i="27" s="1"/>
  <c r="S6" i="27"/>
  <c r="T5" i="27"/>
  <c r="J104" i="27" s="1"/>
  <c r="S5" i="27"/>
  <c r="L2" i="22"/>
  <c r="G1" i="28"/>
  <c r="T5" i="21"/>
  <c r="J104" i="21" s="1"/>
  <c r="T6" i="21"/>
  <c r="J105" i="21" s="1"/>
  <c r="S6" i="21"/>
  <c r="S5" i="21"/>
  <c r="O23" i="22" l="1"/>
  <c r="N26" i="22"/>
  <c r="O13" i="22"/>
  <c r="O26" i="22"/>
  <c r="N27" i="22"/>
  <c r="O14" i="22"/>
  <c r="O27" i="22"/>
  <c r="O18" i="22"/>
  <c r="O19" i="22" s="1"/>
  <c r="N14" i="22"/>
  <c r="P14" i="22" s="1"/>
  <c r="O12" i="22"/>
  <c r="P12" i="22" s="1"/>
  <c r="N13" i="22"/>
  <c r="P13" i="22" s="1"/>
  <c r="N11" i="22"/>
  <c r="P11" i="22" s="1"/>
  <c r="N23" i="22"/>
  <c r="O5" i="22"/>
  <c r="O6" i="22"/>
  <c r="N17" i="22"/>
  <c r="P17" i="22" s="1"/>
  <c r="N7" i="22"/>
  <c r="N21" i="22"/>
  <c r="P21" i="22" s="1"/>
  <c r="N8" i="22"/>
  <c r="N22" i="22"/>
  <c r="P22" i="22" s="1"/>
  <c r="O11" i="22"/>
  <c r="O15" i="22" s="1"/>
  <c r="J105" i="27"/>
  <c r="O28" i="22"/>
  <c r="P27" i="22"/>
  <c r="K105" i="21"/>
  <c r="P23" i="22"/>
  <c r="O24" i="22"/>
  <c r="S6" i="17"/>
  <c r="J105" i="17" s="1"/>
  <c r="R6" i="17"/>
  <c r="S5" i="17"/>
  <c r="I104" i="17" s="1"/>
  <c r="R5" i="17"/>
  <c r="O140" i="26"/>
  <c r="Q140" i="26"/>
  <c r="S140" i="26"/>
  <c r="U140" i="26"/>
  <c r="O141" i="26"/>
  <c r="Q141" i="26"/>
  <c r="S141" i="26"/>
  <c r="U141" i="26"/>
  <c r="O142" i="26"/>
  <c r="Q142" i="26"/>
  <c r="S142" i="26"/>
  <c r="U142" i="26"/>
  <c r="O143" i="26"/>
  <c r="Q143" i="26"/>
  <c r="S143" i="26"/>
  <c r="U143" i="26"/>
  <c r="O144" i="26"/>
  <c r="Q144" i="26"/>
  <c r="S144" i="26"/>
  <c r="U144" i="26"/>
  <c r="O145" i="26"/>
  <c r="Q145" i="26"/>
  <c r="S145" i="26"/>
  <c r="U145" i="26"/>
  <c r="O146" i="26"/>
  <c r="Q146" i="26"/>
  <c r="S146" i="26"/>
  <c r="U146" i="26"/>
  <c r="O147" i="26"/>
  <c r="Q147" i="26"/>
  <c r="S147" i="26"/>
  <c r="U147" i="26"/>
  <c r="O148" i="26"/>
  <c r="Q148" i="26"/>
  <c r="S148" i="26"/>
  <c r="U148" i="26"/>
  <c r="O149" i="26"/>
  <c r="Q149" i="26"/>
  <c r="S149" i="26"/>
  <c r="U149" i="26"/>
  <c r="O150" i="26"/>
  <c r="Q150" i="26"/>
  <c r="S150" i="26"/>
  <c r="U150" i="26"/>
  <c r="O151" i="26"/>
  <c r="Q151" i="26"/>
  <c r="S151" i="26"/>
  <c r="U151" i="26"/>
  <c r="O152" i="26"/>
  <c r="Q152" i="26"/>
  <c r="S152" i="26"/>
  <c r="U152" i="26"/>
  <c r="O153" i="26"/>
  <c r="Q153" i="26"/>
  <c r="S153" i="26"/>
  <c r="U153" i="26"/>
  <c r="O154" i="26"/>
  <c r="Q154" i="26"/>
  <c r="S154" i="26"/>
  <c r="U154" i="26"/>
  <c r="O155" i="26"/>
  <c r="Q155" i="26"/>
  <c r="S155" i="26"/>
  <c r="U155" i="26"/>
  <c r="O156" i="26"/>
  <c r="Q156" i="26"/>
  <c r="S156" i="26"/>
  <c r="U156" i="26"/>
  <c r="O157" i="26"/>
  <c r="Q157" i="26"/>
  <c r="S157" i="26"/>
  <c r="U157" i="26"/>
  <c r="O158" i="26"/>
  <c r="Q158" i="26"/>
  <c r="S158" i="26"/>
  <c r="U158" i="26"/>
  <c r="O159" i="26"/>
  <c r="Q159" i="26"/>
  <c r="S159" i="26"/>
  <c r="U159" i="26"/>
  <c r="O160" i="26"/>
  <c r="Q160" i="26"/>
  <c r="S160" i="26"/>
  <c r="U160" i="26"/>
  <c r="O161" i="26"/>
  <c r="Q161" i="26"/>
  <c r="S161" i="26"/>
  <c r="U161" i="26"/>
  <c r="O162" i="26"/>
  <c r="Q162" i="26"/>
  <c r="S162" i="26"/>
  <c r="U162" i="26"/>
  <c r="O163" i="26"/>
  <c r="Q163" i="26"/>
  <c r="S163" i="26"/>
  <c r="U163" i="26"/>
  <c r="O164" i="26"/>
  <c r="Q164" i="26"/>
  <c r="S164" i="26"/>
  <c r="U164" i="26"/>
  <c r="O165" i="26"/>
  <c r="Q165" i="26"/>
  <c r="S165" i="26"/>
  <c r="U165" i="26"/>
  <c r="O166" i="26"/>
  <c r="Q166" i="26"/>
  <c r="S166" i="26"/>
  <c r="U166" i="26"/>
  <c r="O167" i="26"/>
  <c r="Q167" i="26"/>
  <c r="S167" i="26"/>
  <c r="U167" i="26"/>
  <c r="O168" i="26"/>
  <c r="Q168" i="26"/>
  <c r="S168" i="26"/>
  <c r="U168" i="26"/>
  <c r="O169" i="26"/>
  <c r="Q169" i="26"/>
  <c r="S169" i="26"/>
  <c r="U169" i="26"/>
  <c r="O170" i="26"/>
  <c r="Q170" i="26"/>
  <c r="S170" i="26"/>
  <c r="U170" i="26"/>
  <c r="O171" i="26"/>
  <c r="Q171" i="26"/>
  <c r="S171" i="26"/>
  <c r="U171" i="26"/>
  <c r="O172" i="26"/>
  <c r="Q172" i="26"/>
  <c r="S172" i="26"/>
  <c r="U172" i="26"/>
  <c r="O173" i="26"/>
  <c r="Q173" i="26"/>
  <c r="S173" i="26"/>
  <c r="U173" i="26"/>
  <c r="O174" i="26"/>
  <c r="Q174" i="26"/>
  <c r="S174" i="26"/>
  <c r="U174" i="26"/>
  <c r="O175" i="26"/>
  <c r="Q175" i="26"/>
  <c r="S175" i="26"/>
  <c r="U175" i="26"/>
  <c r="O176" i="26"/>
  <c r="Q176" i="26"/>
  <c r="O177" i="26"/>
  <c r="Q177" i="26"/>
  <c r="O178" i="26"/>
  <c r="Q178" i="26"/>
  <c r="O179" i="26"/>
  <c r="Q179" i="26"/>
  <c r="O180" i="26"/>
  <c r="Q180" i="26"/>
  <c r="O181" i="26"/>
  <c r="Q181" i="26"/>
  <c r="O182" i="26"/>
  <c r="Q182" i="26"/>
  <c r="S182" i="26"/>
  <c r="U182" i="26"/>
  <c r="O183" i="26"/>
  <c r="Q183" i="26"/>
  <c r="S183" i="26"/>
  <c r="U183" i="26"/>
  <c r="O184" i="26"/>
  <c r="Q184" i="26"/>
  <c r="S184" i="26"/>
  <c r="U184" i="26"/>
  <c r="O80" i="26"/>
  <c r="Q80" i="26"/>
  <c r="S80" i="26"/>
  <c r="U80" i="26"/>
  <c r="O81" i="26"/>
  <c r="Q81" i="26"/>
  <c r="S81" i="26"/>
  <c r="U81" i="26"/>
  <c r="O82" i="26"/>
  <c r="Q82" i="26"/>
  <c r="S82" i="26"/>
  <c r="U82" i="26"/>
  <c r="O83" i="26"/>
  <c r="Q83" i="26"/>
  <c r="S83" i="26"/>
  <c r="U83" i="26"/>
  <c r="O84" i="26"/>
  <c r="Q84" i="26"/>
  <c r="S84" i="26"/>
  <c r="U84" i="26"/>
  <c r="O85" i="26"/>
  <c r="Q85" i="26"/>
  <c r="S85" i="26"/>
  <c r="U85" i="26"/>
  <c r="O86" i="26"/>
  <c r="Q86" i="26"/>
  <c r="S86" i="26"/>
  <c r="U86" i="26"/>
  <c r="O87" i="26"/>
  <c r="Q87" i="26"/>
  <c r="S87" i="26"/>
  <c r="U87" i="26"/>
  <c r="O88" i="26"/>
  <c r="Q88" i="26"/>
  <c r="S88" i="26"/>
  <c r="U88" i="26"/>
  <c r="O89" i="26"/>
  <c r="Q89" i="26"/>
  <c r="S89" i="26"/>
  <c r="U89" i="26"/>
  <c r="O90" i="26"/>
  <c r="Q90" i="26"/>
  <c r="S90" i="26"/>
  <c r="U90" i="26"/>
  <c r="O91" i="26"/>
  <c r="Q91" i="26"/>
  <c r="S91" i="26"/>
  <c r="U91" i="26"/>
  <c r="O92" i="26"/>
  <c r="Q92" i="26"/>
  <c r="S92" i="26"/>
  <c r="U92" i="26"/>
  <c r="O93" i="26"/>
  <c r="Q93" i="26"/>
  <c r="S93" i="26"/>
  <c r="U93" i="26"/>
  <c r="O94" i="26"/>
  <c r="Q94" i="26"/>
  <c r="S94" i="26"/>
  <c r="U94" i="26"/>
  <c r="O95" i="26"/>
  <c r="Q95" i="26"/>
  <c r="S95" i="26"/>
  <c r="U95" i="26"/>
  <c r="O96" i="26"/>
  <c r="Q96" i="26"/>
  <c r="S96" i="26"/>
  <c r="U96" i="26"/>
  <c r="O97" i="26"/>
  <c r="Q97" i="26"/>
  <c r="S97" i="26"/>
  <c r="U97" i="26"/>
  <c r="O98" i="26"/>
  <c r="Q98" i="26"/>
  <c r="S98" i="26"/>
  <c r="U98" i="26"/>
  <c r="O99" i="26"/>
  <c r="Q99" i="26"/>
  <c r="S99" i="26"/>
  <c r="U99" i="26"/>
  <c r="O100" i="26"/>
  <c r="Q100" i="26"/>
  <c r="S100" i="26"/>
  <c r="U100" i="26"/>
  <c r="O101" i="26"/>
  <c r="Q101" i="26"/>
  <c r="S101" i="26"/>
  <c r="U101" i="26"/>
  <c r="O102" i="26"/>
  <c r="Q102" i="26"/>
  <c r="S102" i="26"/>
  <c r="U102" i="26"/>
  <c r="O103" i="26"/>
  <c r="Q103" i="26"/>
  <c r="S103" i="26"/>
  <c r="U103" i="26"/>
  <c r="O104" i="26"/>
  <c r="Q104" i="26"/>
  <c r="S104" i="26"/>
  <c r="U104" i="26"/>
  <c r="O105" i="26"/>
  <c r="Q105" i="26"/>
  <c r="S105" i="26"/>
  <c r="U105" i="26"/>
  <c r="O106" i="26"/>
  <c r="Q106" i="26"/>
  <c r="S106" i="26"/>
  <c r="U106" i="26"/>
  <c r="O107" i="26"/>
  <c r="Q107" i="26"/>
  <c r="S107" i="26"/>
  <c r="U107" i="26"/>
  <c r="O108" i="26"/>
  <c r="Q108" i="26"/>
  <c r="S108" i="26"/>
  <c r="U108" i="26"/>
  <c r="O109" i="26"/>
  <c r="Q109" i="26"/>
  <c r="S109" i="26"/>
  <c r="U109" i="26"/>
  <c r="O110" i="26"/>
  <c r="Q110" i="26"/>
  <c r="S110" i="26"/>
  <c r="U110" i="26"/>
  <c r="O111" i="26"/>
  <c r="Q111" i="26"/>
  <c r="S111" i="26"/>
  <c r="U111" i="26"/>
  <c r="O112" i="26"/>
  <c r="Q112" i="26"/>
  <c r="S112" i="26"/>
  <c r="U112" i="26"/>
  <c r="O113" i="26"/>
  <c r="Q113" i="26"/>
  <c r="S113" i="26"/>
  <c r="U113" i="26"/>
  <c r="O114" i="26"/>
  <c r="Q114" i="26"/>
  <c r="S114" i="26"/>
  <c r="U114" i="26"/>
  <c r="O115" i="26"/>
  <c r="Q115" i="26"/>
  <c r="S115" i="26"/>
  <c r="U115" i="26"/>
  <c r="O116" i="26"/>
  <c r="Q116" i="26"/>
  <c r="S116" i="26"/>
  <c r="U116" i="26"/>
  <c r="O117" i="26"/>
  <c r="Q117" i="26"/>
  <c r="S117" i="26"/>
  <c r="U117" i="26"/>
  <c r="O118" i="26"/>
  <c r="Q118" i="26"/>
  <c r="S118" i="26"/>
  <c r="U118" i="26"/>
  <c r="O119" i="26"/>
  <c r="Q119" i="26"/>
  <c r="S119" i="26"/>
  <c r="U119" i="26"/>
  <c r="O120" i="26"/>
  <c r="Q120" i="26"/>
  <c r="S120" i="26"/>
  <c r="U120" i="26"/>
  <c r="O121" i="26"/>
  <c r="Q121" i="26"/>
  <c r="S121" i="26"/>
  <c r="U121" i="26"/>
  <c r="O122" i="26"/>
  <c r="Q122" i="26"/>
  <c r="S122" i="26"/>
  <c r="U122" i="26"/>
  <c r="O123" i="26"/>
  <c r="Q123" i="26"/>
  <c r="S123" i="26"/>
  <c r="U123" i="26"/>
  <c r="O124" i="26"/>
  <c r="Q124" i="26"/>
  <c r="S124" i="26"/>
  <c r="U124" i="26"/>
  <c r="O125" i="26"/>
  <c r="Q125" i="26"/>
  <c r="S125" i="26"/>
  <c r="U125" i="26"/>
  <c r="O126" i="26"/>
  <c r="Q126" i="26"/>
  <c r="S126" i="26"/>
  <c r="U126" i="26"/>
  <c r="O127" i="26"/>
  <c r="Q127" i="26"/>
  <c r="S127" i="26"/>
  <c r="U127" i="26"/>
  <c r="O128" i="26"/>
  <c r="Q128" i="26"/>
  <c r="S128" i="26"/>
  <c r="U128" i="26"/>
  <c r="O129" i="26"/>
  <c r="Q129" i="26"/>
  <c r="S129" i="26"/>
  <c r="U129" i="26"/>
  <c r="O130" i="26"/>
  <c r="Q130" i="26"/>
  <c r="S130" i="26"/>
  <c r="U130" i="26"/>
  <c r="O131" i="26"/>
  <c r="Q131" i="26"/>
  <c r="S131" i="26"/>
  <c r="U131" i="26"/>
  <c r="O132" i="26"/>
  <c r="Q132" i="26"/>
  <c r="S132" i="26"/>
  <c r="U132" i="26"/>
  <c r="O133" i="26"/>
  <c r="Q133" i="26"/>
  <c r="S133" i="26"/>
  <c r="U133" i="26"/>
  <c r="O134" i="26"/>
  <c r="Q134" i="26"/>
  <c r="S134" i="26"/>
  <c r="U134" i="26"/>
  <c r="O135" i="26"/>
  <c r="Q135" i="26"/>
  <c r="S135" i="26"/>
  <c r="U135" i="26"/>
  <c r="X5" i="20"/>
  <c r="Y5" i="26"/>
  <c r="Y6" i="26"/>
  <c r="O205" i="26" s="1"/>
  <c r="X6" i="26"/>
  <c r="X5" i="26"/>
  <c r="J80" i="26"/>
  <c r="K80" i="26"/>
  <c r="M80" i="26" s="1"/>
  <c r="L80" i="26"/>
  <c r="J81" i="26"/>
  <c r="K81" i="26"/>
  <c r="L81" i="26"/>
  <c r="M81" i="26"/>
  <c r="J82" i="26"/>
  <c r="K82" i="26"/>
  <c r="M82" i="26" s="1"/>
  <c r="L82" i="26"/>
  <c r="J83" i="26"/>
  <c r="K83" i="26"/>
  <c r="M83" i="26" s="1"/>
  <c r="L83" i="26"/>
  <c r="J84" i="26"/>
  <c r="K84" i="26"/>
  <c r="L84" i="26"/>
  <c r="M84" i="26"/>
  <c r="J85" i="26"/>
  <c r="K85" i="26"/>
  <c r="M85" i="26" s="1"/>
  <c r="L85" i="26"/>
  <c r="J86" i="26"/>
  <c r="K86" i="26"/>
  <c r="M86" i="26" s="1"/>
  <c r="L86" i="26"/>
  <c r="J87" i="26"/>
  <c r="K87" i="26"/>
  <c r="L87" i="26"/>
  <c r="M87" i="26"/>
  <c r="J88" i="26"/>
  <c r="K88" i="26"/>
  <c r="M88" i="26" s="1"/>
  <c r="L88" i="26"/>
  <c r="J89" i="26"/>
  <c r="K89" i="26"/>
  <c r="M89" i="26" s="1"/>
  <c r="L89" i="26"/>
  <c r="J90" i="26"/>
  <c r="K90" i="26"/>
  <c r="L90" i="26"/>
  <c r="M90" i="26"/>
  <c r="J91" i="26"/>
  <c r="K91" i="26"/>
  <c r="M91" i="26" s="1"/>
  <c r="L91" i="26"/>
  <c r="J92" i="26"/>
  <c r="K92" i="26"/>
  <c r="M92" i="26" s="1"/>
  <c r="L92" i="26"/>
  <c r="J93" i="26"/>
  <c r="K93" i="26"/>
  <c r="L93" i="26"/>
  <c r="M93" i="26"/>
  <c r="J94" i="26"/>
  <c r="K94" i="26"/>
  <c r="M94" i="26" s="1"/>
  <c r="L94" i="26"/>
  <c r="J95" i="26"/>
  <c r="K95" i="26"/>
  <c r="M95" i="26" s="1"/>
  <c r="L95" i="26"/>
  <c r="J96" i="26"/>
  <c r="K96" i="26"/>
  <c r="L96" i="26"/>
  <c r="M96" i="26"/>
  <c r="J97" i="26"/>
  <c r="K97" i="26"/>
  <c r="M97" i="26" s="1"/>
  <c r="L97" i="26"/>
  <c r="J98" i="26"/>
  <c r="K98" i="26"/>
  <c r="M98" i="26" s="1"/>
  <c r="L98" i="26"/>
  <c r="J99" i="26"/>
  <c r="K99" i="26"/>
  <c r="L99" i="26"/>
  <c r="M99" i="26"/>
  <c r="J100" i="26"/>
  <c r="K100" i="26"/>
  <c r="M100" i="26" s="1"/>
  <c r="L100" i="26"/>
  <c r="J101" i="26"/>
  <c r="K101" i="26"/>
  <c r="M101" i="26" s="1"/>
  <c r="L101" i="26"/>
  <c r="J102" i="26"/>
  <c r="K102" i="26"/>
  <c r="L102" i="26"/>
  <c r="M102" i="26"/>
  <c r="J103" i="26"/>
  <c r="K103" i="26"/>
  <c r="M103" i="26" s="1"/>
  <c r="L103" i="26"/>
  <c r="J104" i="26"/>
  <c r="K104" i="26"/>
  <c r="M104" i="26" s="1"/>
  <c r="L104" i="26"/>
  <c r="J105" i="26"/>
  <c r="K105" i="26"/>
  <c r="L105" i="26"/>
  <c r="M105" i="26"/>
  <c r="J106" i="26"/>
  <c r="K106" i="26"/>
  <c r="M106" i="26" s="1"/>
  <c r="L106" i="26"/>
  <c r="J107" i="26"/>
  <c r="K107" i="26"/>
  <c r="M107" i="26" s="1"/>
  <c r="L107" i="26"/>
  <c r="J108" i="26"/>
  <c r="K108" i="26"/>
  <c r="L108" i="26"/>
  <c r="M108" i="26"/>
  <c r="J109" i="26"/>
  <c r="K109" i="26"/>
  <c r="M109" i="26" s="1"/>
  <c r="L109" i="26"/>
  <c r="J110" i="26"/>
  <c r="K110" i="26"/>
  <c r="M110" i="26" s="1"/>
  <c r="L110" i="26"/>
  <c r="J111" i="26"/>
  <c r="K111" i="26"/>
  <c r="L111" i="26"/>
  <c r="M111" i="26"/>
  <c r="J112" i="26"/>
  <c r="K112" i="26"/>
  <c r="M112" i="26" s="1"/>
  <c r="L112" i="26"/>
  <c r="J113" i="26"/>
  <c r="K113" i="26"/>
  <c r="M113" i="26" s="1"/>
  <c r="L113" i="26"/>
  <c r="J114" i="26"/>
  <c r="K114" i="26"/>
  <c r="L114" i="26"/>
  <c r="M114" i="26"/>
  <c r="J115" i="26"/>
  <c r="K115" i="26"/>
  <c r="M115" i="26" s="1"/>
  <c r="L115" i="26"/>
  <c r="J116" i="26"/>
  <c r="K116" i="26"/>
  <c r="M116" i="26" s="1"/>
  <c r="L116" i="26"/>
  <c r="J117" i="26"/>
  <c r="K117" i="26"/>
  <c r="L117" i="26"/>
  <c r="M117" i="26"/>
  <c r="J118" i="26"/>
  <c r="K118" i="26"/>
  <c r="M118" i="26" s="1"/>
  <c r="L118" i="26"/>
  <c r="J119" i="26"/>
  <c r="K119" i="26"/>
  <c r="M119" i="26" s="1"/>
  <c r="L119" i="26"/>
  <c r="J120" i="26"/>
  <c r="K120" i="26"/>
  <c r="L120" i="26"/>
  <c r="M120" i="26"/>
  <c r="J121" i="26"/>
  <c r="K121" i="26"/>
  <c r="M121" i="26" s="1"/>
  <c r="L121" i="26"/>
  <c r="J122" i="26"/>
  <c r="K122" i="26"/>
  <c r="M122" i="26" s="1"/>
  <c r="L122" i="26"/>
  <c r="J123" i="26"/>
  <c r="K123" i="26"/>
  <c r="L123" i="26"/>
  <c r="M123" i="26"/>
  <c r="J124" i="26"/>
  <c r="K124" i="26"/>
  <c r="M124" i="26" s="1"/>
  <c r="L124" i="26"/>
  <c r="J125" i="26"/>
  <c r="K125" i="26"/>
  <c r="M125" i="26" s="1"/>
  <c r="L125" i="26"/>
  <c r="J126" i="26"/>
  <c r="K126" i="26"/>
  <c r="L126" i="26"/>
  <c r="M126" i="26"/>
  <c r="J127" i="26"/>
  <c r="K127" i="26"/>
  <c r="M127" i="26" s="1"/>
  <c r="L127" i="26"/>
  <c r="J128" i="26"/>
  <c r="K128" i="26"/>
  <c r="M128" i="26" s="1"/>
  <c r="L128" i="26"/>
  <c r="J129" i="26"/>
  <c r="K129" i="26"/>
  <c r="L129" i="26"/>
  <c r="M129" i="26"/>
  <c r="J130" i="26"/>
  <c r="K130" i="26"/>
  <c r="M130" i="26" s="1"/>
  <c r="L130" i="26"/>
  <c r="J131" i="26"/>
  <c r="K131" i="26"/>
  <c r="M131" i="26" s="1"/>
  <c r="L131" i="26"/>
  <c r="J132" i="26"/>
  <c r="K132" i="26"/>
  <c r="L132" i="26"/>
  <c r="M132" i="26"/>
  <c r="J133" i="26"/>
  <c r="K133" i="26"/>
  <c r="M133" i="26" s="1"/>
  <c r="L133" i="26"/>
  <c r="J134" i="26"/>
  <c r="K134" i="26"/>
  <c r="M134" i="26" s="1"/>
  <c r="L134" i="26"/>
  <c r="J135" i="26"/>
  <c r="K135" i="26"/>
  <c r="L135" i="26"/>
  <c r="M135" i="26"/>
  <c r="J136" i="26"/>
  <c r="K136" i="26"/>
  <c r="M136" i="26" s="1"/>
  <c r="L136" i="26"/>
  <c r="J137" i="26"/>
  <c r="K137" i="26"/>
  <c r="M137" i="26" s="1"/>
  <c r="L137" i="26"/>
  <c r="J138" i="26"/>
  <c r="K138" i="26"/>
  <c r="L138" i="26"/>
  <c r="M138" i="26"/>
  <c r="J139" i="26"/>
  <c r="K139" i="26"/>
  <c r="M139" i="26" s="1"/>
  <c r="L139" i="26"/>
  <c r="J140" i="26"/>
  <c r="K140" i="26"/>
  <c r="M140" i="26" s="1"/>
  <c r="L140" i="26"/>
  <c r="J141" i="26"/>
  <c r="K141" i="26"/>
  <c r="L141" i="26"/>
  <c r="M141" i="26"/>
  <c r="J142" i="26"/>
  <c r="K142" i="26"/>
  <c r="M142" i="26" s="1"/>
  <c r="L142" i="26"/>
  <c r="J143" i="26"/>
  <c r="K143" i="26"/>
  <c r="M143" i="26" s="1"/>
  <c r="L143" i="26"/>
  <c r="J144" i="26"/>
  <c r="K144" i="26"/>
  <c r="L144" i="26"/>
  <c r="M144" i="26"/>
  <c r="J145" i="26"/>
  <c r="K145" i="26"/>
  <c r="M145" i="26" s="1"/>
  <c r="L145" i="26"/>
  <c r="J146" i="26"/>
  <c r="K146" i="26"/>
  <c r="M146" i="26" s="1"/>
  <c r="L146" i="26"/>
  <c r="J147" i="26"/>
  <c r="K147" i="26"/>
  <c r="L147" i="26"/>
  <c r="M147" i="26"/>
  <c r="J148" i="26"/>
  <c r="K148" i="26"/>
  <c r="M148" i="26" s="1"/>
  <c r="L148" i="26"/>
  <c r="J149" i="26"/>
  <c r="K149" i="26"/>
  <c r="M149" i="26" s="1"/>
  <c r="L149" i="26"/>
  <c r="J150" i="26"/>
  <c r="K150" i="26"/>
  <c r="L150" i="26"/>
  <c r="M150" i="26"/>
  <c r="J151" i="26"/>
  <c r="K151" i="26"/>
  <c r="M151" i="26" s="1"/>
  <c r="L151" i="26"/>
  <c r="J152" i="26"/>
  <c r="K152" i="26"/>
  <c r="M152" i="26" s="1"/>
  <c r="L152" i="26"/>
  <c r="J153" i="26"/>
  <c r="K153" i="26"/>
  <c r="L153" i="26"/>
  <c r="M153" i="26"/>
  <c r="J154" i="26"/>
  <c r="K154" i="26"/>
  <c r="M154" i="26" s="1"/>
  <c r="L154" i="26"/>
  <c r="J155" i="26"/>
  <c r="K155" i="26"/>
  <c r="M155" i="26" s="1"/>
  <c r="L155" i="26"/>
  <c r="J156" i="26"/>
  <c r="K156" i="26"/>
  <c r="L156" i="26"/>
  <c r="M156" i="26"/>
  <c r="J157" i="26"/>
  <c r="K157" i="26"/>
  <c r="M157" i="26" s="1"/>
  <c r="L157" i="26"/>
  <c r="J158" i="26"/>
  <c r="K158" i="26"/>
  <c r="M158" i="26" s="1"/>
  <c r="L158" i="26"/>
  <c r="J159" i="26"/>
  <c r="K159" i="26"/>
  <c r="L159" i="26"/>
  <c r="M159" i="26"/>
  <c r="J160" i="26"/>
  <c r="K160" i="26"/>
  <c r="M160" i="26" s="1"/>
  <c r="L160" i="26"/>
  <c r="J161" i="26"/>
  <c r="K161" i="26"/>
  <c r="M161" i="26" s="1"/>
  <c r="L161" i="26"/>
  <c r="J162" i="26"/>
  <c r="K162" i="26"/>
  <c r="L162" i="26"/>
  <c r="M162" i="26"/>
  <c r="J163" i="26"/>
  <c r="K163" i="26"/>
  <c r="M163" i="26" s="1"/>
  <c r="L163" i="26"/>
  <c r="J164" i="26"/>
  <c r="K164" i="26"/>
  <c r="M164" i="26" s="1"/>
  <c r="L164" i="26"/>
  <c r="J165" i="26"/>
  <c r="K165" i="26"/>
  <c r="L165" i="26"/>
  <c r="M165" i="26"/>
  <c r="J166" i="26"/>
  <c r="K166" i="26"/>
  <c r="M166" i="26" s="1"/>
  <c r="L166" i="26"/>
  <c r="J167" i="26"/>
  <c r="K167" i="26"/>
  <c r="M167" i="26" s="1"/>
  <c r="L167" i="26"/>
  <c r="J168" i="26"/>
  <c r="K168" i="26"/>
  <c r="L168" i="26"/>
  <c r="M168" i="26"/>
  <c r="J169" i="26"/>
  <c r="K169" i="26"/>
  <c r="M169" i="26" s="1"/>
  <c r="L169" i="26"/>
  <c r="J170" i="26"/>
  <c r="K170" i="26"/>
  <c r="M170" i="26" s="1"/>
  <c r="L170" i="26"/>
  <c r="J171" i="26"/>
  <c r="K171" i="26"/>
  <c r="L171" i="26"/>
  <c r="M171" i="26"/>
  <c r="J172" i="26"/>
  <c r="K172" i="26"/>
  <c r="M172" i="26" s="1"/>
  <c r="L172" i="26"/>
  <c r="J173" i="26"/>
  <c r="K173" i="26"/>
  <c r="M173" i="26" s="1"/>
  <c r="L173" i="26"/>
  <c r="J174" i="26"/>
  <c r="K174" i="26"/>
  <c r="L174" i="26"/>
  <c r="M174" i="26"/>
  <c r="J175" i="26"/>
  <c r="K175" i="26"/>
  <c r="M175" i="26" s="1"/>
  <c r="L175" i="26"/>
  <c r="J176" i="26"/>
  <c r="K176" i="26"/>
  <c r="M176" i="26" s="1"/>
  <c r="U176" i="26" s="1"/>
  <c r="L176" i="26"/>
  <c r="J177" i="26"/>
  <c r="K177" i="26"/>
  <c r="S177" i="26" s="1"/>
  <c r="L177" i="26"/>
  <c r="J178" i="26"/>
  <c r="K178" i="26"/>
  <c r="S178" i="26" s="1"/>
  <c r="L178" i="26"/>
  <c r="J179" i="26"/>
  <c r="K179" i="26"/>
  <c r="S179" i="26" s="1"/>
  <c r="L179" i="26"/>
  <c r="J180" i="26"/>
  <c r="K180" i="26"/>
  <c r="S180" i="26" s="1"/>
  <c r="L180" i="26"/>
  <c r="J181" i="26"/>
  <c r="K181" i="26"/>
  <c r="S181" i="26" s="1"/>
  <c r="L181" i="26"/>
  <c r="J182" i="26"/>
  <c r="K182" i="26"/>
  <c r="M182" i="26" s="1"/>
  <c r="L182" i="26"/>
  <c r="J183" i="26"/>
  <c r="K183" i="26"/>
  <c r="L183" i="26"/>
  <c r="M183" i="26"/>
  <c r="J184" i="26"/>
  <c r="K184" i="26"/>
  <c r="M184" i="26" s="1"/>
  <c r="L184" i="26"/>
  <c r="X6" i="20"/>
  <c r="N205" i="20" s="1"/>
  <c r="W6" i="20"/>
  <c r="W5" i="20"/>
  <c r="N86" i="20"/>
  <c r="P86" i="20"/>
  <c r="R86" i="20"/>
  <c r="T86" i="20"/>
  <c r="N87" i="20"/>
  <c r="P87" i="20"/>
  <c r="R87" i="20"/>
  <c r="T87" i="20"/>
  <c r="N88" i="20"/>
  <c r="P88" i="20"/>
  <c r="R88" i="20"/>
  <c r="T88" i="20"/>
  <c r="N89" i="20"/>
  <c r="P89" i="20"/>
  <c r="R89" i="20"/>
  <c r="T89" i="20"/>
  <c r="N90" i="20"/>
  <c r="P90" i="20"/>
  <c r="R90" i="20"/>
  <c r="T90" i="20"/>
  <c r="N91" i="20"/>
  <c r="P91" i="20"/>
  <c r="R91" i="20"/>
  <c r="T91" i="20"/>
  <c r="N92" i="20"/>
  <c r="P92" i="20"/>
  <c r="R92" i="20"/>
  <c r="T92" i="20"/>
  <c r="N93" i="20"/>
  <c r="P93" i="20"/>
  <c r="R93" i="20"/>
  <c r="T93" i="20"/>
  <c r="N94" i="20"/>
  <c r="P94" i="20"/>
  <c r="R94" i="20"/>
  <c r="T94" i="20"/>
  <c r="N95" i="20"/>
  <c r="P95" i="20"/>
  <c r="R95" i="20"/>
  <c r="T95" i="20"/>
  <c r="N96" i="20"/>
  <c r="P96" i="20"/>
  <c r="R96" i="20"/>
  <c r="T96" i="20"/>
  <c r="N97" i="20"/>
  <c r="P97" i="20"/>
  <c r="R97" i="20"/>
  <c r="T97" i="20"/>
  <c r="N98" i="20"/>
  <c r="P98" i="20"/>
  <c r="R98" i="20"/>
  <c r="T98" i="20"/>
  <c r="N99" i="20"/>
  <c r="P99" i="20"/>
  <c r="R99" i="20"/>
  <c r="T99" i="20"/>
  <c r="N100" i="20"/>
  <c r="P100" i="20"/>
  <c r="R100" i="20"/>
  <c r="T100" i="20"/>
  <c r="N101" i="20"/>
  <c r="P101" i="20"/>
  <c r="R101" i="20"/>
  <c r="T101" i="20"/>
  <c r="N102" i="20"/>
  <c r="P102" i="20"/>
  <c r="R102" i="20"/>
  <c r="T102" i="20"/>
  <c r="N103" i="20"/>
  <c r="P103" i="20"/>
  <c r="R103" i="20"/>
  <c r="T103" i="20"/>
  <c r="N104" i="20"/>
  <c r="P104" i="20"/>
  <c r="R104" i="20"/>
  <c r="T104" i="20"/>
  <c r="N105" i="20"/>
  <c r="P105" i="20"/>
  <c r="R105" i="20"/>
  <c r="T105" i="20"/>
  <c r="N106" i="20"/>
  <c r="P106" i="20"/>
  <c r="R106" i="20"/>
  <c r="T106" i="20"/>
  <c r="N107" i="20"/>
  <c r="P107" i="20"/>
  <c r="R107" i="20"/>
  <c r="T107" i="20"/>
  <c r="N108" i="20"/>
  <c r="P108" i="20"/>
  <c r="R108" i="20"/>
  <c r="T108" i="20"/>
  <c r="N109" i="20"/>
  <c r="P109" i="20"/>
  <c r="R109" i="20"/>
  <c r="T109" i="20"/>
  <c r="N110" i="20"/>
  <c r="P110" i="20"/>
  <c r="R110" i="20"/>
  <c r="T110" i="20"/>
  <c r="N111" i="20"/>
  <c r="P111" i="20"/>
  <c r="R111" i="20"/>
  <c r="T111" i="20"/>
  <c r="N112" i="20"/>
  <c r="P112" i="20"/>
  <c r="R112" i="20"/>
  <c r="T112" i="20"/>
  <c r="N113" i="20"/>
  <c r="P113" i="20"/>
  <c r="R113" i="20"/>
  <c r="T113" i="20"/>
  <c r="N114" i="20"/>
  <c r="P114" i="20"/>
  <c r="R114" i="20"/>
  <c r="T114" i="20"/>
  <c r="N115" i="20"/>
  <c r="P115" i="20"/>
  <c r="R115" i="20"/>
  <c r="T115" i="20"/>
  <c r="N116" i="20"/>
  <c r="P116" i="20"/>
  <c r="R116" i="20"/>
  <c r="T116" i="20"/>
  <c r="N117" i="20"/>
  <c r="P117" i="20"/>
  <c r="R117" i="20"/>
  <c r="T117" i="20"/>
  <c r="N118" i="20"/>
  <c r="P118" i="20"/>
  <c r="R118" i="20"/>
  <c r="T118" i="20"/>
  <c r="N119" i="20"/>
  <c r="P119" i="20"/>
  <c r="R119" i="20"/>
  <c r="T119" i="20"/>
  <c r="N120" i="20"/>
  <c r="P120" i="20"/>
  <c r="R120" i="20"/>
  <c r="T120" i="20"/>
  <c r="N121" i="20"/>
  <c r="P121" i="20"/>
  <c r="R121" i="20"/>
  <c r="T121" i="20"/>
  <c r="N122" i="20"/>
  <c r="P122" i="20"/>
  <c r="R122" i="20"/>
  <c r="T122" i="20"/>
  <c r="N123" i="20"/>
  <c r="P123" i="20"/>
  <c r="R123" i="20"/>
  <c r="T123" i="20"/>
  <c r="N124" i="20"/>
  <c r="P124" i="20"/>
  <c r="R124" i="20"/>
  <c r="T124" i="20"/>
  <c r="N125" i="20"/>
  <c r="P125" i="20"/>
  <c r="R125" i="20"/>
  <c r="T125" i="20"/>
  <c r="N126" i="20"/>
  <c r="P126" i="20"/>
  <c r="R126" i="20"/>
  <c r="T126" i="20"/>
  <c r="N127" i="20"/>
  <c r="P127" i="20"/>
  <c r="R127" i="20"/>
  <c r="T127" i="20"/>
  <c r="N128" i="20"/>
  <c r="P128" i="20"/>
  <c r="R128" i="20"/>
  <c r="T128" i="20"/>
  <c r="N129" i="20"/>
  <c r="P129" i="20"/>
  <c r="R129" i="20"/>
  <c r="T129" i="20"/>
  <c r="N130" i="20"/>
  <c r="P130" i="20"/>
  <c r="R130" i="20"/>
  <c r="T130" i="20"/>
  <c r="N131" i="20"/>
  <c r="P131" i="20"/>
  <c r="R131" i="20"/>
  <c r="T131" i="20"/>
  <c r="N132" i="20"/>
  <c r="P132" i="20"/>
  <c r="R132" i="20"/>
  <c r="T132" i="20"/>
  <c r="N133" i="20"/>
  <c r="P133" i="20"/>
  <c r="R133" i="20"/>
  <c r="T133" i="20"/>
  <c r="N134" i="20"/>
  <c r="P134" i="20"/>
  <c r="R134" i="20"/>
  <c r="T134" i="20"/>
  <c r="N135" i="20"/>
  <c r="P135" i="20"/>
  <c r="R135" i="20"/>
  <c r="T135" i="20"/>
  <c r="N136" i="20"/>
  <c r="P136" i="20"/>
  <c r="R136" i="20"/>
  <c r="T136" i="20"/>
  <c r="N137" i="20"/>
  <c r="P137" i="20"/>
  <c r="R137" i="20"/>
  <c r="T137" i="20"/>
  <c r="N138" i="20"/>
  <c r="P138" i="20"/>
  <c r="R138" i="20"/>
  <c r="T138" i="20"/>
  <c r="N139" i="20"/>
  <c r="P139" i="20"/>
  <c r="R139" i="20"/>
  <c r="T139" i="20"/>
  <c r="N140" i="20"/>
  <c r="P140" i="20"/>
  <c r="N141" i="20"/>
  <c r="P141" i="20"/>
  <c r="N142" i="20"/>
  <c r="P142" i="20"/>
  <c r="N143" i="20"/>
  <c r="P143" i="20"/>
  <c r="N144" i="20"/>
  <c r="P144" i="20"/>
  <c r="N145" i="20"/>
  <c r="P145" i="20"/>
  <c r="N146" i="20"/>
  <c r="P146" i="20"/>
  <c r="N147" i="20"/>
  <c r="P147" i="20"/>
  <c r="N148" i="20"/>
  <c r="P148" i="20"/>
  <c r="N149" i="20"/>
  <c r="P149" i="20"/>
  <c r="N150" i="20"/>
  <c r="P150" i="20"/>
  <c r="N151" i="20"/>
  <c r="P151" i="20"/>
  <c r="N152" i="20"/>
  <c r="P152" i="20"/>
  <c r="N153" i="20"/>
  <c r="P153" i="20"/>
  <c r="N154" i="20"/>
  <c r="P154" i="20"/>
  <c r="N155" i="20"/>
  <c r="P155" i="20"/>
  <c r="N156" i="20"/>
  <c r="P156" i="20"/>
  <c r="N157" i="20"/>
  <c r="P157" i="20"/>
  <c r="N158" i="20"/>
  <c r="P158" i="20"/>
  <c r="N159" i="20"/>
  <c r="P159" i="20"/>
  <c r="N160" i="20"/>
  <c r="P160" i="20"/>
  <c r="N161" i="20"/>
  <c r="P161" i="20"/>
  <c r="N162" i="20"/>
  <c r="P162" i="20"/>
  <c r="N163" i="20"/>
  <c r="P163" i="20"/>
  <c r="N164" i="20"/>
  <c r="P164" i="20"/>
  <c r="N165" i="20"/>
  <c r="P165" i="20"/>
  <c r="N166" i="20"/>
  <c r="P166" i="20"/>
  <c r="N167" i="20"/>
  <c r="P167" i="20"/>
  <c r="N168" i="20"/>
  <c r="P168" i="20"/>
  <c r="N169" i="20"/>
  <c r="P169" i="20"/>
  <c r="N170" i="20"/>
  <c r="P170" i="20"/>
  <c r="N171" i="20"/>
  <c r="P171" i="20"/>
  <c r="N172" i="20"/>
  <c r="P172" i="20"/>
  <c r="N173" i="20"/>
  <c r="P173" i="20"/>
  <c r="N174" i="20"/>
  <c r="P174" i="20"/>
  <c r="N175" i="20"/>
  <c r="P175" i="20"/>
  <c r="N176" i="20"/>
  <c r="P176" i="20"/>
  <c r="N177" i="20"/>
  <c r="P177" i="20"/>
  <c r="N178" i="20"/>
  <c r="P178" i="20"/>
  <c r="N179" i="20"/>
  <c r="P179" i="20"/>
  <c r="N180" i="20"/>
  <c r="P180" i="20"/>
  <c r="N181" i="20"/>
  <c r="P181" i="20"/>
  <c r="R181" i="20"/>
  <c r="N182" i="20"/>
  <c r="P182" i="20"/>
  <c r="N183" i="20"/>
  <c r="P183" i="20"/>
  <c r="N184" i="20"/>
  <c r="P184" i="20"/>
  <c r="N185" i="20"/>
  <c r="P185" i="20"/>
  <c r="N85" i="20"/>
  <c r="I86" i="20"/>
  <c r="J86" i="20"/>
  <c r="K86" i="20"/>
  <c r="L86" i="20"/>
  <c r="I87" i="20"/>
  <c r="J87" i="20"/>
  <c r="K87" i="20"/>
  <c r="L87" i="20" s="1"/>
  <c r="I88" i="20"/>
  <c r="J88" i="20"/>
  <c r="K88" i="20"/>
  <c r="L88" i="20"/>
  <c r="I89" i="20"/>
  <c r="J89" i="20"/>
  <c r="K89" i="20"/>
  <c r="L89" i="20"/>
  <c r="I90" i="20"/>
  <c r="J90" i="20"/>
  <c r="K90" i="20"/>
  <c r="L90" i="20"/>
  <c r="I91" i="20"/>
  <c r="J91" i="20"/>
  <c r="K91" i="20"/>
  <c r="L91" i="20"/>
  <c r="I92" i="20"/>
  <c r="J92" i="20"/>
  <c r="K92" i="20"/>
  <c r="L92" i="20"/>
  <c r="I93" i="20"/>
  <c r="J93" i="20"/>
  <c r="K93" i="20"/>
  <c r="L93" i="20"/>
  <c r="I94" i="20"/>
  <c r="J94" i="20"/>
  <c r="K94" i="20"/>
  <c r="L94" i="20"/>
  <c r="I95" i="20"/>
  <c r="J95" i="20"/>
  <c r="K95" i="20"/>
  <c r="L95" i="20"/>
  <c r="I96" i="20"/>
  <c r="J96" i="20"/>
  <c r="K96" i="20"/>
  <c r="L96" i="20"/>
  <c r="I97" i="20"/>
  <c r="J97" i="20"/>
  <c r="K97" i="20"/>
  <c r="L97" i="20"/>
  <c r="I98" i="20"/>
  <c r="J98" i="20"/>
  <c r="K98" i="20"/>
  <c r="L98" i="20"/>
  <c r="I99" i="20"/>
  <c r="J99" i="20"/>
  <c r="K99" i="20"/>
  <c r="L99" i="20"/>
  <c r="I100" i="20"/>
  <c r="J100" i="20"/>
  <c r="K100" i="20"/>
  <c r="L100" i="20"/>
  <c r="I101" i="20"/>
  <c r="J101" i="20"/>
  <c r="K101" i="20"/>
  <c r="L101" i="20"/>
  <c r="I102" i="20"/>
  <c r="J102" i="20"/>
  <c r="K102" i="20"/>
  <c r="L102" i="20"/>
  <c r="I103" i="20"/>
  <c r="J103" i="20"/>
  <c r="K103" i="20"/>
  <c r="L103" i="20"/>
  <c r="I104" i="20"/>
  <c r="J104" i="20"/>
  <c r="K104" i="20"/>
  <c r="L104" i="20"/>
  <c r="I105" i="20"/>
  <c r="J105" i="20"/>
  <c r="K105" i="20"/>
  <c r="L105" i="20" s="1"/>
  <c r="I106" i="20"/>
  <c r="J106" i="20"/>
  <c r="K106" i="20"/>
  <c r="L106" i="20"/>
  <c r="I107" i="20"/>
  <c r="J107" i="20"/>
  <c r="K107" i="20"/>
  <c r="L107" i="20"/>
  <c r="I108" i="20"/>
  <c r="J108" i="20"/>
  <c r="K108" i="20"/>
  <c r="L108" i="20" s="1"/>
  <c r="I109" i="20"/>
  <c r="J109" i="20"/>
  <c r="K109" i="20"/>
  <c r="L109" i="20"/>
  <c r="I110" i="20"/>
  <c r="J110" i="20"/>
  <c r="K110" i="20"/>
  <c r="L110" i="20"/>
  <c r="I111" i="20"/>
  <c r="J111" i="20"/>
  <c r="K111" i="20"/>
  <c r="L111" i="20" s="1"/>
  <c r="I112" i="20"/>
  <c r="J112" i="20"/>
  <c r="K112" i="20"/>
  <c r="L112" i="20"/>
  <c r="I113" i="20"/>
  <c r="J113" i="20"/>
  <c r="K113" i="20"/>
  <c r="L113" i="20"/>
  <c r="I114" i="20"/>
  <c r="J114" i="20"/>
  <c r="K114" i="20"/>
  <c r="L114" i="20" s="1"/>
  <c r="I115" i="20"/>
  <c r="J115" i="20"/>
  <c r="K115" i="20"/>
  <c r="L115" i="20"/>
  <c r="I116" i="20"/>
  <c r="J116" i="20"/>
  <c r="K116" i="20"/>
  <c r="L116" i="20"/>
  <c r="I117" i="20"/>
  <c r="J117" i="20"/>
  <c r="K117" i="20"/>
  <c r="L117" i="20" s="1"/>
  <c r="I118" i="20"/>
  <c r="J118" i="20"/>
  <c r="K118" i="20"/>
  <c r="L118" i="20"/>
  <c r="I119" i="20"/>
  <c r="J119" i="20"/>
  <c r="K119" i="20"/>
  <c r="L119" i="20"/>
  <c r="I120" i="20"/>
  <c r="J120" i="20"/>
  <c r="K120" i="20"/>
  <c r="L120" i="20" s="1"/>
  <c r="I121" i="20"/>
  <c r="J121" i="20"/>
  <c r="K121" i="20"/>
  <c r="L121" i="20"/>
  <c r="I122" i="20"/>
  <c r="J122" i="20"/>
  <c r="K122" i="20"/>
  <c r="L122" i="20"/>
  <c r="I123" i="20"/>
  <c r="J123" i="20"/>
  <c r="K123" i="20"/>
  <c r="L123" i="20" s="1"/>
  <c r="I124" i="20"/>
  <c r="J124" i="20"/>
  <c r="K124" i="20"/>
  <c r="L124" i="20"/>
  <c r="I125" i="20"/>
  <c r="J125" i="20"/>
  <c r="K125" i="20"/>
  <c r="L125" i="20"/>
  <c r="I126" i="20"/>
  <c r="J126" i="20"/>
  <c r="K126" i="20"/>
  <c r="L126" i="20" s="1"/>
  <c r="I127" i="20"/>
  <c r="J127" i="20"/>
  <c r="K127" i="20"/>
  <c r="L127" i="20"/>
  <c r="I128" i="20"/>
  <c r="J128" i="20"/>
  <c r="K128" i="20"/>
  <c r="L128" i="20"/>
  <c r="I129" i="20"/>
  <c r="J129" i="20"/>
  <c r="K129" i="20"/>
  <c r="L129" i="20" s="1"/>
  <c r="I130" i="20"/>
  <c r="J130" i="20"/>
  <c r="K130" i="20"/>
  <c r="L130" i="20"/>
  <c r="I131" i="20"/>
  <c r="J131" i="20"/>
  <c r="K131" i="20"/>
  <c r="L131" i="20"/>
  <c r="I132" i="20"/>
  <c r="J132" i="20"/>
  <c r="K132" i="20"/>
  <c r="L132" i="20" s="1"/>
  <c r="I133" i="20"/>
  <c r="J133" i="20"/>
  <c r="K133" i="20"/>
  <c r="L133" i="20"/>
  <c r="I134" i="20"/>
  <c r="J134" i="20"/>
  <c r="K134" i="20"/>
  <c r="L134" i="20"/>
  <c r="I135" i="20"/>
  <c r="J135" i="20"/>
  <c r="K135" i="20"/>
  <c r="L135" i="20" s="1"/>
  <c r="I136" i="20"/>
  <c r="J136" i="20"/>
  <c r="K136" i="20"/>
  <c r="L136" i="20"/>
  <c r="I137" i="20"/>
  <c r="J137" i="20"/>
  <c r="K137" i="20"/>
  <c r="L137" i="20"/>
  <c r="I138" i="20"/>
  <c r="J138" i="20"/>
  <c r="K138" i="20"/>
  <c r="L138" i="20" s="1"/>
  <c r="I139" i="20"/>
  <c r="J139" i="20"/>
  <c r="K139" i="20"/>
  <c r="L139" i="20"/>
  <c r="I140" i="20"/>
  <c r="J140" i="20"/>
  <c r="L140" i="20" s="1"/>
  <c r="T140" i="20" s="1"/>
  <c r="K140" i="20"/>
  <c r="I141" i="20"/>
  <c r="J141" i="20"/>
  <c r="R141" i="20" s="1"/>
  <c r="K141" i="20"/>
  <c r="I142" i="20"/>
  <c r="J142" i="20"/>
  <c r="R142" i="20" s="1"/>
  <c r="K142" i="20"/>
  <c r="I143" i="20"/>
  <c r="J143" i="20"/>
  <c r="L143" i="20" s="1"/>
  <c r="T143" i="20" s="1"/>
  <c r="K143" i="20"/>
  <c r="I144" i="20"/>
  <c r="J144" i="20"/>
  <c r="R144" i="20" s="1"/>
  <c r="K144" i="20"/>
  <c r="L144" i="20" s="1"/>
  <c r="T144" i="20" s="1"/>
  <c r="I145" i="20"/>
  <c r="J145" i="20"/>
  <c r="R145" i="20" s="1"/>
  <c r="K145" i="20"/>
  <c r="L145" i="20"/>
  <c r="T145" i="20" s="1"/>
  <c r="I146" i="20"/>
  <c r="J146" i="20"/>
  <c r="L146" i="20" s="1"/>
  <c r="T146" i="20" s="1"/>
  <c r="K146" i="20"/>
  <c r="I147" i="20"/>
  <c r="J147" i="20"/>
  <c r="R147" i="20" s="1"/>
  <c r="K147" i="20"/>
  <c r="L147" i="20" s="1"/>
  <c r="T147" i="20" s="1"/>
  <c r="I148" i="20"/>
  <c r="J148" i="20"/>
  <c r="R148" i="20" s="1"/>
  <c r="K148" i="20"/>
  <c r="L148" i="20"/>
  <c r="T148" i="20" s="1"/>
  <c r="I149" i="20"/>
  <c r="J149" i="20"/>
  <c r="R149" i="20" s="1"/>
  <c r="K149" i="20"/>
  <c r="L149" i="20" s="1"/>
  <c r="T149" i="20" s="1"/>
  <c r="I150" i="20"/>
  <c r="J150" i="20"/>
  <c r="R150" i="20" s="1"/>
  <c r="K150" i="20"/>
  <c r="I151" i="20"/>
  <c r="J151" i="20"/>
  <c r="R151" i="20" s="1"/>
  <c r="K151" i="20"/>
  <c r="I152" i="20"/>
  <c r="J152" i="20"/>
  <c r="R152" i="20" s="1"/>
  <c r="K152" i="20"/>
  <c r="I153" i="20"/>
  <c r="J153" i="20"/>
  <c r="R153" i="20" s="1"/>
  <c r="K153" i="20"/>
  <c r="I154" i="20"/>
  <c r="J154" i="20"/>
  <c r="R154" i="20" s="1"/>
  <c r="K154" i="20"/>
  <c r="I155" i="20"/>
  <c r="J155" i="20"/>
  <c r="R155" i="20" s="1"/>
  <c r="K155" i="20"/>
  <c r="I156" i="20"/>
  <c r="J156" i="20"/>
  <c r="R156" i="20" s="1"/>
  <c r="K156" i="20"/>
  <c r="I157" i="20"/>
  <c r="J157" i="20"/>
  <c r="R157" i="20" s="1"/>
  <c r="K157" i="20"/>
  <c r="L157" i="20"/>
  <c r="T157" i="20" s="1"/>
  <c r="I158" i="20"/>
  <c r="J158" i="20"/>
  <c r="R158" i="20" s="1"/>
  <c r="K158" i="20"/>
  <c r="L158" i="20"/>
  <c r="T158" i="20" s="1"/>
  <c r="I159" i="20"/>
  <c r="J159" i="20"/>
  <c r="R159" i="20" s="1"/>
  <c r="K159" i="20"/>
  <c r="I160" i="20"/>
  <c r="J160" i="20"/>
  <c r="R160" i="20" s="1"/>
  <c r="K160" i="20"/>
  <c r="L160" i="20"/>
  <c r="T160" i="20" s="1"/>
  <c r="I161" i="20"/>
  <c r="R161" i="20"/>
  <c r="K161" i="20"/>
  <c r="L161" i="20"/>
  <c r="T161" i="20" s="1"/>
  <c r="I162" i="20"/>
  <c r="J162" i="20"/>
  <c r="R162" i="20" s="1"/>
  <c r="K162" i="20"/>
  <c r="L162" i="20" s="1"/>
  <c r="T162" i="20" s="1"/>
  <c r="I163" i="20"/>
  <c r="J163" i="20"/>
  <c r="L163" i="20" s="1"/>
  <c r="T163" i="20" s="1"/>
  <c r="K163" i="20"/>
  <c r="I164" i="20"/>
  <c r="J164" i="20"/>
  <c r="R164" i="20" s="1"/>
  <c r="K164" i="20"/>
  <c r="I165" i="20"/>
  <c r="J165" i="20"/>
  <c r="R165" i="20" s="1"/>
  <c r="K165" i="20"/>
  <c r="L165" i="20" s="1"/>
  <c r="T165" i="20" s="1"/>
  <c r="I166" i="20"/>
  <c r="J166" i="20"/>
  <c r="L166" i="20" s="1"/>
  <c r="T166" i="20" s="1"/>
  <c r="K166" i="20"/>
  <c r="I167" i="20"/>
  <c r="J167" i="20"/>
  <c r="R167" i="20" s="1"/>
  <c r="K167" i="20"/>
  <c r="I168" i="20"/>
  <c r="J168" i="20"/>
  <c r="R168" i="20" s="1"/>
  <c r="K168" i="20"/>
  <c r="I169" i="20"/>
  <c r="J169" i="20"/>
  <c r="R169" i="20" s="1"/>
  <c r="K169" i="20"/>
  <c r="I170" i="20"/>
  <c r="J170" i="20"/>
  <c r="R170" i="20" s="1"/>
  <c r="K170" i="20"/>
  <c r="I171" i="20"/>
  <c r="J171" i="20"/>
  <c r="R171" i="20" s="1"/>
  <c r="K171" i="20"/>
  <c r="L171" i="20" s="1"/>
  <c r="T171" i="20" s="1"/>
  <c r="I172" i="20"/>
  <c r="J172" i="20"/>
  <c r="R172" i="20" s="1"/>
  <c r="K172" i="20"/>
  <c r="I173" i="20"/>
  <c r="J173" i="20"/>
  <c r="R173" i="20" s="1"/>
  <c r="K173" i="20"/>
  <c r="I174" i="20"/>
  <c r="J174" i="20"/>
  <c r="R174" i="20" s="1"/>
  <c r="K174" i="20"/>
  <c r="I175" i="20"/>
  <c r="J175" i="20"/>
  <c r="R175" i="20" s="1"/>
  <c r="K175" i="20"/>
  <c r="L175" i="20"/>
  <c r="T175" i="20" s="1"/>
  <c r="I176" i="20"/>
  <c r="J176" i="20"/>
  <c r="R176" i="20" s="1"/>
  <c r="K176" i="20"/>
  <c r="L176" i="20" s="1"/>
  <c r="T176" i="20" s="1"/>
  <c r="I177" i="20"/>
  <c r="J177" i="20"/>
  <c r="R177" i="20" s="1"/>
  <c r="K177" i="20"/>
  <c r="L177" i="20" s="1"/>
  <c r="T177" i="20" s="1"/>
  <c r="I178" i="20"/>
  <c r="J178" i="20"/>
  <c r="L178" i="20" s="1"/>
  <c r="T178" i="20" s="1"/>
  <c r="K178" i="20"/>
  <c r="I179" i="20"/>
  <c r="J179" i="20"/>
  <c r="R179" i="20" s="1"/>
  <c r="K179" i="20"/>
  <c r="L179" i="20" s="1"/>
  <c r="T179" i="20" s="1"/>
  <c r="I180" i="20"/>
  <c r="J180" i="20"/>
  <c r="R180" i="20" s="1"/>
  <c r="K180" i="20"/>
  <c r="I181" i="20"/>
  <c r="J181" i="20"/>
  <c r="K181" i="20"/>
  <c r="L181" i="20" s="1"/>
  <c r="T181" i="20" s="1"/>
  <c r="I182" i="20"/>
  <c r="J182" i="20"/>
  <c r="R182" i="20" s="1"/>
  <c r="K182" i="20"/>
  <c r="I183" i="20"/>
  <c r="J183" i="20"/>
  <c r="R183" i="20" s="1"/>
  <c r="K183" i="20"/>
  <c r="L183" i="20" s="1"/>
  <c r="T183" i="20" s="1"/>
  <c r="I184" i="20"/>
  <c r="J184" i="20"/>
  <c r="K184" i="20"/>
  <c r="I185" i="20"/>
  <c r="J185" i="20"/>
  <c r="R185" i="20" s="1"/>
  <c r="K185" i="20"/>
  <c r="L185" i="20" s="1"/>
  <c r="T185" i="20" s="1"/>
  <c r="G2" i="23"/>
  <c r="F2" i="23"/>
  <c r="G3" i="23"/>
  <c r="F3" i="23"/>
  <c r="G4" i="23"/>
  <c r="F4" i="23"/>
  <c r="G6" i="23"/>
  <c r="F6" i="23"/>
  <c r="G5" i="23"/>
  <c r="F5" i="23"/>
  <c r="N28" i="22" l="1"/>
  <c r="P26" i="22"/>
  <c r="N24" i="22"/>
  <c r="P18" i="22"/>
  <c r="P19" i="22" s="1"/>
  <c r="H4" i="28" s="1"/>
  <c r="H9" i="28" s="1"/>
  <c r="N19" i="22"/>
  <c r="S176" i="26"/>
  <c r="L152" i="20"/>
  <c r="T152" i="20" s="1"/>
  <c r="L173" i="20"/>
  <c r="T173" i="20" s="1"/>
  <c r="L169" i="20"/>
  <c r="T169" i="20" s="1"/>
  <c r="L155" i="20"/>
  <c r="T155" i="20" s="1"/>
  <c r="L142" i="20"/>
  <c r="T142" i="20" s="1"/>
  <c r="R146" i="20"/>
  <c r="R143" i="20"/>
  <c r="R140" i="20"/>
  <c r="L184" i="20"/>
  <c r="L172" i="20"/>
  <c r="T172" i="20" s="1"/>
  <c r="L151" i="20"/>
  <c r="T151" i="20" s="1"/>
  <c r="L168" i="20"/>
  <c r="T168" i="20" s="1"/>
  <c r="L164" i="20"/>
  <c r="T164" i="20" s="1"/>
  <c r="L154" i="20"/>
  <c r="T154" i="20" s="1"/>
  <c r="L141" i="20"/>
  <c r="T141" i="20" s="1"/>
  <c r="R163" i="20"/>
  <c r="L167" i="20"/>
  <c r="T167" i="20" s="1"/>
  <c r="L150" i="20"/>
  <c r="T150" i="20" s="1"/>
  <c r="L182" i="20"/>
  <c r="T182" i="20" s="1"/>
  <c r="L153" i="20"/>
  <c r="T153" i="20" s="1"/>
  <c r="R178" i="20"/>
  <c r="L174" i="20"/>
  <c r="T174" i="20" s="1"/>
  <c r="L170" i="20"/>
  <c r="T170" i="20" s="1"/>
  <c r="L156" i="20"/>
  <c r="T156" i="20" s="1"/>
  <c r="L159" i="20"/>
  <c r="T159" i="20" s="1"/>
  <c r="N15" i="22"/>
  <c r="I105" i="17"/>
  <c r="J104" i="17"/>
  <c r="P205" i="26"/>
  <c r="P15" i="22"/>
  <c r="H3" i="28" s="1"/>
  <c r="H10" i="28" s="1"/>
  <c r="R166" i="20"/>
  <c r="N6" i="22"/>
  <c r="P6" i="22" s="1"/>
  <c r="L180" i="20"/>
  <c r="T180" i="20" s="1"/>
  <c r="N5" i="22"/>
  <c r="T184" i="20"/>
  <c r="R184" i="20"/>
  <c r="P28" i="22"/>
  <c r="H6" i="28" s="1"/>
  <c r="H11" i="28" s="1"/>
  <c r="P24" i="22"/>
  <c r="H5" i="28" s="1"/>
  <c r="H8" i="28" s="1"/>
  <c r="M180" i="26"/>
  <c r="U180" i="26" s="1"/>
  <c r="M177" i="26"/>
  <c r="U177" i="26" s="1"/>
  <c r="M181" i="26"/>
  <c r="U181" i="26" s="1"/>
  <c r="M179" i="26"/>
  <c r="U179" i="26" s="1"/>
  <c r="M178" i="26"/>
  <c r="U178" i="26" s="1"/>
  <c r="O204" i="26"/>
  <c r="O205" i="20"/>
  <c r="N9" i="22" l="1"/>
  <c r="N29" i="22" s="1"/>
  <c r="N30" i="22" s="1"/>
  <c r="N31" i="22" s="1"/>
  <c r="P5" i="22"/>
  <c r="N33" i="22" l="1"/>
  <c r="N46" i="22" l="1"/>
  <c r="N36" i="22"/>
  <c r="N48" i="22" l="1"/>
  <c r="N51" i="22" s="1"/>
  <c r="N47" i="22"/>
  <c r="N50" i="22" s="1"/>
  <c r="N49" i="22" l="1"/>
  <c r="H19" i="11" l="1"/>
  <c r="H16" i="11"/>
  <c r="H13" i="11"/>
  <c r="H18" i="11"/>
  <c r="H15" i="11"/>
  <c r="H12" i="11"/>
  <c r="H17" i="11"/>
  <c r="H14" i="11"/>
  <c r="H11" i="11"/>
  <c r="H10" i="11"/>
  <c r="H9" i="11"/>
  <c r="H8" i="11"/>
  <c r="H7" i="11"/>
  <c r="H6" i="11"/>
  <c r="H5" i="11"/>
  <c r="H4" i="11"/>
  <c r="H3" i="11"/>
  <c r="H2" i="11"/>
  <c r="J3" i="27" l="1"/>
  <c r="J4" i="27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91" i="27"/>
  <c r="J92" i="27"/>
  <c r="J93" i="27"/>
  <c r="J94" i="27"/>
  <c r="J95" i="27"/>
  <c r="J96" i="27"/>
  <c r="J97" i="27"/>
  <c r="J98" i="27"/>
  <c r="J99" i="27"/>
  <c r="J100" i="27"/>
  <c r="J2" i="27"/>
  <c r="J3" i="21"/>
  <c r="J4" i="21"/>
  <c r="J5" i="21"/>
  <c r="J6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2" i="21"/>
  <c r="K3" i="26"/>
  <c r="K4" i="26"/>
  <c r="K5" i="26"/>
  <c r="K6" i="26"/>
  <c r="K7" i="26"/>
  <c r="K8" i="26"/>
  <c r="K9" i="26"/>
  <c r="K10" i="26"/>
  <c r="K11" i="26"/>
  <c r="K12" i="26"/>
  <c r="K13" i="26"/>
  <c r="K14" i="26"/>
  <c r="K15" i="26"/>
  <c r="K16" i="26"/>
  <c r="K17" i="26"/>
  <c r="K18" i="26"/>
  <c r="K19" i="26"/>
  <c r="K20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45" i="26"/>
  <c r="K46" i="26"/>
  <c r="K47" i="26"/>
  <c r="K48" i="26"/>
  <c r="K49" i="26"/>
  <c r="K50" i="26"/>
  <c r="K51" i="26"/>
  <c r="K52" i="26"/>
  <c r="K53" i="26"/>
  <c r="K54" i="26"/>
  <c r="K55" i="26"/>
  <c r="K56" i="26"/>
  <c r="K57" i="26"/>
  <c r="K58" i="26"/>
  <c r="K59" i="26"/>
  <c r="K60" i="26"/>
  <c r="K61" i="26"/>
  <c r="K62" i="26"/>
  <c r="K63" i="26"/>
  <c r="K64" i="26"/>
  <c r="K65" i="26"/>
  <c r="K66" i="26"/>
  <c r="K67" i="26"/>
  <c r="K68" i="26"/>
  <c r="K69" i="26"/>
  <c r="K70" i="26"/>
  <c r="K71" i="26"/>
  <c r="K72" i="26"/>
  <c r="K73" i="26"/>
  <c r="K74" i="26"/>
  <c r="K75" i="26"/>
  <c r="K76" i="26"/>
  <c r="K77" i="26"/>
  <c r="K78" i="26"/>
  <c r="K79" i="26"/>
  <c r="K185" i="26"/>
  <c r="K186" i="26"/>
  <c r="K187" i="26"/>
  <c r="K188" i="26"/>
  <c r="K189" i="26"/>
  <c r="K190" i="26"/>
  <c r="K191" i="26"/>
  <c r="K192" i="26"/>
  <c r="K193" i="26"/>
  <c r="K194" i="26"/>
  <c r="K195" i="26"/>
  <c r="K196" i="26"/>
  <c r="K197" i="26"/>
  <c r="K198" i="26"/>
  <c r="K199" i="26"/>
  <c r="K200" i="26"/>
  <c r="K2" i="26"/>
  <c r="J3" i="20"/>
  <c r="J4" i="20"/>
  <c r="J5" i="20"/>
  <c r="J6" i="20"/>
  <c r="J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186" i="20"/>
  <c r="J187" i="20"/>
  <c r="J188" i="20"/>
  <c r="J189" i="20"/>
  <c r="J190" i="20"/>
  <c r="J191" i="20"/>
  <c r="J192" i="20"/>
  <c r="J193" i="20"/>
  <c r="J194" i="20"/>
  <c r="J195" i="20"/>
  <c r="J196" i="20"/>
  <c r="J197" i="20"/>
  <c r="J198" i="20"/>
  <c r="J199" i="20"/>
  <c r="J200" i="20"/>
  <c r="J2" i="20"/>
  <c r="L3" i="29"/>
  <c r="L4" i="29"/>
  <c r="L5" i="29"/>
  <c r="L6" i="29"/>
  <c r="L7" i="29"/>
  <c r="L8" i="29"/>
  <c r="L9" i="29"/>
  <c r="L10" i="29"/>
  <c r="L11" i="29"/>
  <c r="L12" i="29"/>
  <c r="L13" i="29"/>
  <c r="L14" i="29"/>
  <c r="L16" i="29"/>
  <c r="L17" i="29"/>
  <c r="L2" i="29"/>
  <c r="K14" i="29"/>
  <c r="K15" i="29"/>
  <c r="K16" i="29"/>
  <c r="K17" i="29"/>
  <c r="F3" i="29"/>
  <c r="F4" i="29"/>
  <c r="F5" i="29"/>
  <c r="F6" i="29"/>
  <c r="F7" i="29"/>
  <c r="F8" i="29"/>
  <c r="F9" i="29"/>
  <c r="F10" i="29"/>
  <c r="F11" i="29"/>
  <c r="F12" i="29"/>
  <c r="F13" i="29"/>
  <c r="F14" i="29"/>
  <c r="F15" i="29"/>
  <c r="F16" i="29"/>
  <c r="F17" i="29"/>
  <c r="F2" i="29"/>
  <c r="E3" i="29"/>
  <c r="E4" i="29"/>
  <c r="E5" i="29"/>
  <c r="E6" i="29"/>
  <c r="E7" i="29"/>
  <c r="E8" i="29"/>
  <c r="E9" i="29"/>
  <c r="E10" i="29"/>
  <c r="E11" i="29"/>
  <c r="E12" i="29"/>
  <c r="E13" i="29"/>
  <c r="E14" i="29"/>
  <c r="E15" i="29"/>
  <c r="E16" i="29"/>
  <c r="E17" i="29"/>
  <c r="E2" i="29"/>
  <c r="D3" i="29"/>
  <c r="D4" i="29"/>
  <c r="D5" i="29"/>
  <c r="D6" i="29"/>
  <c r="D7" i="29"/>
  <c r="D8" i="29"/>
  <c r="D9" i="29"/>
  <c r="D10" i="29"/>
  <c r="D11" i="29"/>
  <c r="D12" i="29"/>
  <c r="D13" i="29"/>
  <c r="D14" i="29"/>
  <c r="D15" i="29"/>
  <c r="D16" i="29"/>
  <c r="D17" i="29"/>
  <c r="D2" i="29"/>
  <c r="C3" i="29"/>
  <c r="C4" i="29"/>
  <c r="C5" i="29"/>
  <c r="C6" i="29"/>
  <c r="C7" i="29"/>
  <c r="C8" i="29"/>
  <c r="C9" i="29"/>
  <c r="C10" i="29"/>
  <c r="C11" i="29"/>
  <c r="C12" i="29"/>
  <c r="C13" i="29"/>
  <c r="C14" i="29"/>
  <c r="C16" i="29"/>
  <c r="C17" i="29"/>
  <c r="C2" i="29"/>
  <c r="B14" i="29"/>
  <c r="B15" i="29"/>
  <c r="B16" i="29"/>
  <c r="B17" i="29"/>
  <c r="I19" i="20"/>
  <c r="R19" i="20"/>
  <c r="K19" i="20"/>
  <c r="N19" i="20"/>
  <c r="P19" i="20"/>
  <c r="T4" i="21"/>
  <c r="J103" i="21" s="1"/>
  <c r="T3" i="21"/>
  <c r="K102" i="21" s="1"/>
  <c r="T2" i="21"/>
  <c r="K101" i="21" s="1"/>
  <c r="K104" i="27"/>
  <c r="T4" i="27"/>
  <c r="K103" i="27" s="1"/>
  <c r="T3" i="27"/>
  <c r="K102" i="27" s="1"/>
  <c r="T2" i="27"/>
  <c r="J101" i="27" s="1"/>
  <c r="S4" i="17"/>
  <c r="S2" i="17"/>
  <c r="S3" i="17"/>
  <c r="S4" i="27"/>
  <c r="S3" i="27"/>
  <c r="S2" i="27"/>
  <c r="S4" i="21"/>
  <c r="S3" i="21"/>
  <c r="S2" i="21"/>
  <c r="R4" i="17"/>
  <c r="R3" i="17"/>
  <c r="R2" i="17"/>
  <c r="I3" i="17"/>
  <c r="I4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2" i="17"/>
  <c r="Y3" i="26"/>
  <c r="Y2" i="26"/>
  <c r="P204" i="26"/>
  <c r="Y4" i="26"/>
  <c r="X4" i="26"/>
  <c r="X3" i="26"/>
  <c r="X2" i="26"/>
  <c r="O2" i="26"/>
  <c r="O3" i="26"/>
  <c r="O4" i="26"/>
  <c r="O5" i="26"/>
  <c r="O6" i="26"/>
  <c r="O7" i="26"/>
  <c r="O8" i="26"/>
  <c r="O9" i="26"/>
  <c r="O10" i="26"/>
  <c r="O11" i="26"/>
  <c r="O12" i="26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O42" i="26"/>
  <c r="O43" i="26"/>
  <c r="O44" i="26"/>
  <c r="O45" i="26"/>
  <c r="O46" i="26"/>
  <c r="O47" i="26"/>
  <c r="O48" i="26"/>
  <c r="O49" i="26"/>
  <c r="O50" i="26"/>
  <c r="O51" i="26"/>
  <c r="O52" i="26"/>
  <c r="O53" i="26"/>
  <c r="O54" i="26"/>
  <c r="O55" i="26"/>
  <c r="O56" i="26"/>
  <c r="O57" i="26"/>
  <c r="O58" i="26"/>
  <c r="O59" i="26"/>
  <c r="O60" i="26"/>
  <c r="O61" i="26"/>
  <c r="O62" i="26"/>
  <c r="O63" i="26"/>
  <c r="O64" i="26"/>
  <c r="O65" i="26"/>
  <c r="O66" i="26"/>
  <c r="O67" i="26"/>
  <c r="O68" i="26"/>
  <c r="O69" i="26"/>
  <c r="O70" i="26"/>
  <c r="O71" i="26"/>
  <c r="O72" i="26"/>
  <c r="O73" i="26"/>
  <c r="O74" i="26"/>
  <c r="O75" i="26"/>
  <c r="O76" i="26"/>
  <c r="O77" i="26"/>
  <c r="O78" i="26"/>
  <c r="O79" i="26"/>
  <c r="O136" i="26"/>
  <c r="O137" i="26"/>
  <c r="O138" i="26"/>
  <c r="O139" i="26"/>
  <c r="O185" i="26"/>
  <c r="O186" i="26"/>
  <c r="O187" i="26"/>
  <c r="O188" i="26"/>
  <c r="O189" i="26"/>
  <c r="O190" i="26"/>
  <c r="O191" i="26"/>
  <c r="O192" i="26"/>
  <c r="O193" i="26"/>
  <c r="O194" i="26"/>
  <c r="O195" i="26"/>
  <c r="O196" i="26"/>
  <c r="O197" i="26"/>
  <c r="O198" i="26"/>
  <c r="O199" i="26"/>
  <c r="O200" i="26"/>
  <c r="X4" i="20"/>
  <c r="N203" i="20" s="1"/>
  <c r="X3" i="20"/>
  <c r="N202" i="20" s="1"/>
  <c r="X2" i="20"/>
  <c r="N201" i="20" s="1"/>
  <c r="W4" i="20"/>
  <c r="W3" i="20"/>
  <c r="W2" i="20"/>
  <c r="N200" i="20"/>
  <c r="N199" i="20"/>
  <c r="N198" i="20"/>
  <c r="N197" i="20"/>
  <c r="N196" i="20"/>
  <c r="N195" i="20"/>
  <c r="N194" i="20"/>
  <c r="N193" i="20"/>
  <c r="N192" i="20"/>
  <c r="N191" i="20"/>
  <c r="N190" i="20"/>
  <c r="N189" i="20"/>
  <c r="N188" i="20"/>
  <c r="N187" i="20"/>
  <c r="N186" i="20"/>
  <c r="N84" i="20"/>
  <c r="N83" i="20"/>
  <c r="N82" i="20"/>
  <c r="N81" i="20"/>
  <c r="N80" i="20"/>
  <c r="N79" i="20"/>
  <c r="N78" i="20"/>
  <c r="N77" i="20"/>
  <c r="N76" i="20"/>
  <c r="N75" i="20"/>
  <c r="N74" i="20"/>
  <c r="N73" i="20"/>
  <c r="N72" i="20"/>
  <c r="N71" i="20"/>
  <c r="N70" i="20"/>
  <c r="N69" i="20"/>
  <c r="N68" i="20"/>
  <c r="N67" i="20"/>
  <c r="N66" i="20"/>
  <c r="N65" i="20"/>
  <c r="N64" i="20"/>
  <c r="N63" i="20"/>
  <c r="N62" i="20"/>
  <c r="N61" i="20"/>
  <c r="N60" i="20"/>
  <c r="N59" i="20"/>
  <c r="N58" i="20"/>
  <c r="N57" i="20"/>
  <c r="N56" i="20"/>
  <c r="N55" i="20"/>
  <c r="N54" i="20"/>
  <c r="N53" i="20"/>
  <c r="N52" i="20"/>
  <c r="N51" i="20"/>
  <c r="N50" i="20"/>
  <c r="N49" i="20"/>
  <c r="N48" i="20"/>
  <c r="N47" i="20"/>
  <c r="N46" i="20"/>
  <c r="N45" i="20"/>
  <c r="N44" i="20"/>
  <c r="N43" i="20"/>
  <c r="N42" i="20"/>
  <c r="N41" i="20"/>
  <c r="N40" i="20"/>
  <c r="N39" i="20"/>
  <c r="N38" i="20"/>
  <c r="N37" i="20"/>
  <c r="N36" i="20"/>
  <c r="N35" i="20"/>
  <c r="N34" i="20"/>
  <c r="N33" i="20"/>
  <c r="N32" i="20"/>
  <c r="N31" i="20"/>
  <c r="N30" i="20"/>
  <c r="N29" i="20"/>
  <c r="N28" i="20"/>
  <c r="N27" i="20"/>
  <c r="N26" i="20"/>
  <c r="N25" i="20"/>
  <c r="N24" i="20"/>
  <c r="N23" i="20"/>
  <c r="N22" i="20"/>
  <c r="N21" i="20"/>
  <c r="N20" i="20"/>
  <c r="N18" i="20"/>
  <c r="N17" i="20"/>
  <c r="N16" i="20"/>
  <c r="N15" i="20"/>
  <c r="N14" i="20"/>
  <c r="N13" i="20"/>
  <c r="N12" i="20"/>
  <c r="N11" i="20"/>
  <c r="N10" i="20"/>
  <c r="N9" i="20"/>
  <c r="N8" i="20"/>
  <c r="N7" i="20"/>
  <c r="N6" i="20"/>
  <c r="N5" i="20"/>
  <c r="N4" i="20"/>
  <c r="N3" i="20"/>
  <c r="N2" i="20"/>
  <c r="Q2" i="26"/>
  <c r="Q3" i="26"/>
  <c r="Q4" i="26"/>
  <c r="Q5" i="26"/>
  <c r="Q6" i="26"/>
  <c r="Q7" i="26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41" i="26"/>
  <c r="Q42" i="26"/>
  <c r="Q43" i="26"/>
  <c r="Q44" i="26"/>
  <c r="Q45" i="26"/>
  <c r="Q46" i="26"/>
  <c r="Q47" i="26"/>
  <c r="Q48" i="26"/>
  <c r="Q49" i="26"/>
  <c r="Q50" i="26"/>
  <c r="Q51" i="26"/>
  <c r="Q52" i="26"/>
  <c r="Q53" i="26"/>
  <c r="Q54" i="26"/>
  <c r="Q55" i="26"/>
  <c r="Q56" i="26"/>
  <c r="Q57" i="26"/>
  <c r="Q58" i="26"/>
  <c r="Q59" i="26"/>
  <c r="Q60" i="26"/>
  <c r="Q61" i="26"/>
  <c r="Q62" i="26"/>
  <c r="Q63" i="26"/>
  <c r="Q64" i="26"/>
  <c r="Q65" i="26"/>
  <c r="Q66" i="26"/>
  <c r="Q67" i="26"/>
  <c r="Q68" i="26"/>
  <c r="Q69" i="26"/>
  <c r="Q70" i="26"/>
  <c r="Q71" i="26"/>
  <c r="Q72" i="26"/>
  <c r="Q73" i="26"/>
  <c r="Q74" i="26"/>
  <c r="Q75" i="26"/>
  <c r="Q76" i="26"/>
  <c r="Q77" i="26"/>
  <c r="Q78" i="26"/>
  <c r="Q79" i="26"/>
  <c r="Q136" i="26"/>
  <c r="Q137" i="26"/>
  <c r="Q138" i="26"/>
  <c r="Q139" i="26"/>
  <c r="Q185" i="26"/>
  <c r="Q186" i="26"/>
  <c r="Q187" i="26"/>
  <c r="Q188" i="26"/>
  <c r="Q189" i="26"/>
  <c r="Q190" i="26"/>
  <c r="Q191" i="26"/>
  <c r="Q192" i="26"/>
  <c r="Q193" i="26"/>
  <c r="Q194" i="26"/>
  <c r="Q195" i="26"/>
  <c r="Q196" i="26"/>
  <c r="Q197" i="26"/>
  <c r="Q198" i="26"/>
  <c r="Q199" i="26"/>
  <c r="Q200" i="26"/>
  <c r="F1" i="28"/>
  <c r="I2" i="22"/>
  <c r="E1" i="28"/>
  <c r="D1" i="28"/>
  <c r="I103" i="17" l="1"/>
  <c r="J103" i="17"/>
  <c r="I102" i="17"/>
  <c r="J102" i="17"/>
  <c r="P203" i="26"/>
  <c r="O203" i="26"/>
  <c r="P201" i="26"/>
  <c r="O201" i="26"/>
  <c r="P202" i="26"/>
  <c r="O202" i="26"/>
  <c r="O204" i="20"/>
  <c r="N204" i="20"/>
  <c r="L19" i="20"/>
  <c r="M14" i="29"/>
  <c r="M17" i="29"/>
  <c r="M16" i="29"/>
  <c r="G17" i="29"/>
  <c r="H17" i="29" s="1"/>
  <c r="G16" i="29"/>
  <c r="H16" i="29" s="1"/>
  <c r="G14" i="29"/>
  <c r="H14" i="29" s="1"/>
  <c r="J102" i="21"/>
  <c r="J101" i="21"/>
  <c r="J102" i="27"/>
  <c r="K101" i="27"/>
  <c r="O201" i="20"/>
  <c r="O202" i="20"/>
  <c r="K104" i="21"/>
  <c r="K103" i="21"/>
  <c r="J103" i="27"/>
  <c r="O203" i="20"/>
  <c r="I101" i="17"/>
  <c r="J101" i="17"/>
  <c r="I27" i="22"/>
  <c r="I26" i="22"/>
  <c r="H27" i="22"/>
  <c r="H26" i="22"/>
  <c r="T19" i="20" l="1"/>
  <c r="I28" i="22"/>
  <c r="J26" i="22"/>
  <c r="J27" i="22"/>
  <c r="H28" i="22"/>
  <c r="J28" i="22" l="1"/>
  <c r="F6" i="28" s="1"/>
  <c r="F11" i="28" l="1"/>
  <c r="O100" i="27" l="1"/>
  <c r="O99" i="27"/>
  <c r="O98" i="27"/>
  <c r="O97" i="27"/>
  <c r="O96" i="27"/>
  <c r="O95" i="27"/>
  <c r="O94" i="27"/>
  <c r="O93" i="27"/>
  <c r="O92" i="27"/>
  <c r="O91" i="27"/>
  <c r="O90" i="27"/>
  <c r="O89" i="27"/>
  <c r="O88" i="27"/>
  <c r="O87" i="27"/>
  <c r="O86" i="27"/>
  <c r="O85" i="27"/>
  <c r="O84" i="27"/>
  <c r="O83" i="27"/>
  <c r="O82" i="27"/>
  <c r="O81" i="27"/>
  <c r="O80" i="27"/>
  <c r="O79" i="27"/>
  <c r="O78" i="27"/>
  <c r="O77" i="27"/>
  <c r="O76" i="27"/>
  <c r="O75" i="27"/>
  <c r="O74" i="27"/>
  <c r="O73" i="27"/>
  <c r="O72" i="27"/>
  <c r="O71" i="27"/>
  <c r="O70" i="27"/>
  <c r="O69" i="27"/>
  <c r="O68" i="27"/>
  <c r="O67" i="27"/>
  <c r="O66" i="27"/>
  <c r="O65" i="27"/>
  <c r="O64" i="27"/>
  <c r="O63" i="27"/>
  <c r="O62" i="27"/>
  <c r="O61" i="27"/>
  <c r="O60" i="27"/>
  <c r="O59" i="27"/>
  <c r="O58" i="27"/>
  <c r="O57" i="27"/>
  <c r="O56" i="27"/>
  <c r="O55" i="27"/>
  <c r="O54" i="27"/>
  <c r="O53" i="27"/>
  <c r="O52" i="27"/>
  <c r="O51" i="27"/>
  <c r="O50" i="27"/>
  <c r="O49" i="27"/>
  <c r="O48" i="27"/>
  <c r="O47" i="27"/>
  <c r="O46" i="27"/>
  <c r="O45" i="27"/>
  <c r="O44" i="27"/>
  <c r="O43" i="27"/>
  <c r="O42" i="27"/>
  <c r="O41" i="27"/>
  <c r="O40" i="27"/>
  <c r="O39" i="27"/>
  <c r="O38" i="27"/>
  <c r="O37" i="27"/>
  <c r="O36" i="27"/>
  <c r="O35" i="27"/>
  <c r="O34" i="27"/>
  <c r="O33" i="27"/>
  <c r="O32" i="27"/>
  <c r="O31" i="27"/>
  <c r="O30" i="27"/>
  <c r="O29" i="27"/>
  <c r="O28" i="27"/>
  <c r="O27" i="27"/>
  <c r="O26" i="27"/>
  <c r="O25" i="27"/>
  <c r="O24" i="27"/>
  <c r="O23" i="27"/>
  <c r="O22" i="27"/>
  <c r="O21" i="27"/>
  <c r="O20" i="27"/>
  <c r="O19" i="27"/>
  <c r="O18" i="27"/>
  <c r="O17" i="27"/>
  <c r="O16" i="27"/>
  <c r="O15" i="27"/>
  <c r="O14" i="27"/>
  <c r="O13" i="27"/>
  <c r="O12" i="27"/>
  <c r="O11" i="27"/>
  <c r="O10" i="27"/>
  <c r="O9" i="27"/>
  <c r="O8" i="27"/>
  <c r="O7" i="27"/>
  <c r="O6" i="27"/>
  <c r="O5" i="27"/>
  <c r="O4" i="27"/>
  <c r="O3" i="27"/>
  <c r="O2" i="27"/>
  <c r="L200" i="26"/>
  <c r="M200" i="26" s="1"/>
  <c r="S200" i="26"/>
  <c r="J200" i="26"/>
  <c r="L199" i="26"/>
  <c r="M199" i="26" s="1"/>
  <c r="J199" i="26"/>
  <c r="L198" i="26"/>
  <c r="M198" i="26" s="1"/>
  <c r="S198" i="26"/>
  <c r="J198" i="26"/>
  <c r="L197" i="26"/>
  <c r="M197" i="26" s="1"/>
  <c r="J197" i="26"/>
  <c r="L196" i="26"/>
  <c r="M196" i="26" s="1"/>
  <c r="J196" i="26"/>
  <c r="L195" i="26"/>
  <c r="M195" i="26" s="1"/>
  <c r="S195" i="26"/>
  <c r="J195" i="26"/>
  <c r="L194" i="26"/>
  <c r="M194" i="26" s="1"/>
  <c r="S194" i="26"/>
  <c r="J194" i="26"/>
  <c r="L193" i="26"/>
  <c r="M193" i="26" s="1"/>
  <c r="S193" i="26"/>
  <c r="J193" i="26"/>
  <c r="L192" i="26"/>
  <c r="M192" i="26" s="1"/>
  <c r="S192" i="26"/>
  <c r="J192" i="26"/>
  <c r="L191" i="26"/>
  <c r="M191" i="26" s="1"/>
  <c r="S191" i="26"/>
  <c r="J191" i="26"/>
  <c r="L190" i="26"/>
  <c r="M190" i="26" s="1"/>
  <c r="J190" i="26"/>
  <c r="L189" i="26"/>
  <c r="M189" i="26" s="1"/>
  <c r="S189" i="26"/>
  <c r="J189" i="26"/>
  <c r="L188" i="26"/>
  <c r="M188" i="26" s="1"/>
  <c r="J188" i="26"/>
  <c r="L187" i="26"/>
  <c r="M187" i="26" s="1"/>
  <c r="S187" i="26"/>
  <c r="J187" i="26"/>
  <c r="L186" i="26"/>
  <c r="M186" i="26" s="1"/>
  <c r="J186" i="26"/>
  <c r="L185" i="26"/>
  <c r="M185" i="26" s="1"/>
  <c r="J185" i="26"/>
  <c r="S139" i="26"/>
  <c r="S138" i="26"/>
  <c r="S137" i="26"/>
  <c r="S136" i="26"/>
  <c r="L79" i="26"/>
  <c r="M79" i="26" s="1"/>
  <c r="S79" i="26"/>
  <c r="J79" i="26"/>
  <c r="L78" i="26"/>
  <c r="M78" i="26" s="1"/>
  <c r="J78" i="26"/>
  <c r="L77" i="26"/>
  <c r="M77" i="26" s="1"/>
  <c r="S77" i="26"/>
  <c r="J77" i="26"/>
  <c r="L76" i="26"/>
  <c r="M76" i="26" s="1"/>
  <c r="S76" i="26"/>
  <c r="J76" i="26"/>
  <c r="L75" i="26"/>
  <c r="M75" i="26" s="1"/>
  <c r="J75" i="26"/>
  <c r="L74" i="26"/>
  <c r="M74" i="26" s="1"/>
  <c r="S74" i="26"/>
  <c r="J74" i="26"/>
  <c r="L73" i="26"/>
  <c r="M73" i="26" s="1"/>
  <c r="J73" i="26"/>
  <c r="L72" i="26"/>
  <c r="M72" i="26" s="1"/>
  <c r="J72" i="26"/>
  <c r="L71" i="26"/>
  <c r="M71" i="26" s="1"/>
  <c r="S71" i="26"/>
  <c r="J71" i="26"/>
  <c r="L70" i="26"/>
  <c r="M70" i="26" s="1"/>
  <c r="S70" i="26"/>
  <c r="J70" i="26"/>
  <c r="L69" i="26"/>
  <c r="M69" i="26" s="1"/>
  <c r="S69" i="26"/>
  <c r="J69" i="26"/>
  <c r="L68" i="26"/>
  <c r="M68" i="26" s="1"/>
  <c r="S68" i="26"/>
  <c r="J68" i="26"/>
  <c r="L15" i="29" s="1"/>
  <c r="M15" i="29" s="1"/>
  <c r="L67" i="26"/>
  <c r="M67" i="26" s="1"/>
  <c r="S67" i="26"/>
  <c r="J67" i="26"/>
  <c r="L66" i="26"/>
  <c r="M66" i="26" s="1"/>
  <c r="J66" i="26"/>
  <c r="L65" i="26"/>
  <c r="M65" i="26" s="1"/>
  <c r="S65" i="26"/>
  <c r="J65" i="26"/>
  <c r="L64" i="26"/>
  <c r="M64" i="26" s="1"/>
  <c r="S64" i="26"/>
  <c r="J64" i="26"/>
  <c r="L63" i="26"/>
  <c r="M63" i="26" s="1"/>
  <c r="J63" i="26"/>
  <c r="L62" i="26"/>
  <c r="M62" i="26" s="1"/>
  <c r="S62" i="26"/>
  <c r="J62" i="26"/>
  <c r="L61" i="26"/>
  <c r="M61" i="26" s="1"/>
  <c r="J61" i="26"/>
  <c r="L60" i="26"/>
  <c r="M60" i="26" s="1"/>
  <c r="J60" i="26"/>
  <c r="L59" i="26"/>
  <c r="M59" i="26" s="1"/>
  <c r="S59" i="26"/>
  <c r="J59" i="26"/>
  <c r="L58" i="26"/>
  <c r="M58" i="26" s="1"/>
  <c r="S58" i="26"/>
  <c r="J58" i="26"/>
  <c r="L57" i="26"/>
  <c r="M57" i="26" s="1"/>
  <c r="S57" i="26"/>
  <c r="J57" i="26"/>
  <c r="L56" i="26"/>
  <c r="M56" i="26" s="1"/>
  <c r="S56" i="26"/>
  <c r="J56" i="26"/>
  <c r="L55" i="26"/>
  <c r="M55" i="26" s="1"/>
  <c r="S55" i="26"/>
  <c r="J55" i="26"/>
  <c r="L54" i="26"/>
  <c r="M54" i="26" s="1"/>
  <c r="J54" i="26"/>
  <c r="L53" i="26"/>
  <c r="M53" i="26" s="1"/>
  <c r="S53" i="26"/>
  <c r="J53" i="26"/>
  <c r="L52" i="26"/>
  <c r="M52" i="26" s="1"/>
  <c r="S52" i="26"/>
  <c r="J52" i="26"/>
  <c r="L51" i="26"/>
  <c r="M51" i="26" s="1"/>
  <c r="J51" i="26"/>
  <c r="L50" i="26"/>
  <c r="M50" i="26" s="1"/>
  <c r="S50" i="26"/>
  <c r="J50" i="26"/>
  <c r="L49" i="26"/>
  <c r="M49" i="26" s="1"/>
  <c r="J49" i="26"/>
  <c r="L48" i="26"/>
  <c r="M48" i="26" s="1"/>
  <c r="J48" i="26"/>
  <c r="L47" i="26"/>
  <c r="M47" i="26" s="1"/>
  <c r="S47" i="26"/>
  <c r="J47" i="26"/>
  <c r="L46" i="26"/>
  <c r="M46" i="26" s="1"/>
  <c r="S46" i="26"/>
  <c r="J46" i="26"/>
  <c r="L45" i="26"/>
  <c r="M45" i="26" s="1"/>
  <c r="S45" i="26"/>
  <c r="J45" i="26"/>
  <c r="L44" i="26"/>
  <c r="M44" i="26" s="1"/>
  <c r="S44" i="26"/>
  <c r="J44" i="26"/>
  <c r="L43" i="26"/>
  <c r="M43" i="26" s="1"/>
  <c r="S43" i="26"/>
  <c r="J43" i="26"/>
  <c r="L42" i="26"/>
  <c r="M42" i="26" s="1"/>
  <c r="J42" i="26"/>
  <c r="L41" i="26"/>
  <c r="S41" i="26"/>
  <c r="J41" i="26"/>
  <c r="L40" i="26"/>
  <c r="M40" i="26" s="1"/>
  <c r="S40" i="26"/>
  <c r="J40" i="26"/>
  <c r="L39" i="26"/>
  <c r="M39" i="26" s="1"/>
  <c r="J39" i="26"/>
  <c r="L38" i="26"/>
  <c r="M38" i="26" s="1"/>
  <c r="S38" i="26"/>
  <c r="J38" i="26"/>
  <c r="L37" i="26"/>
  <c r="M37" i="26" s="1"/>
  <c r="J37" i="26"/>
  <c r="L36" i="26"/>
  <c r="M36" i="26" s="1"/>
  <c r="J36" i="26"/>
  <c r="L35" i="26"/>
  <c r="M35" i="26" s="1"/>
  <c r="S35" i="26"/>
  <c r="J35" i="26"/>
  <c r="L34" i="26"/>
  <c r="M34" i="26" s="1"/>
  <c r="S34" i="26"/>
  <c r="J34" i="26"/>
  <c r="L33" i="26"/>
  <c r="M33" i="26" s="1"/>
  <c r="S33" i="26"/>
  <c r="J33" i="26"/>
  <c r="L32" i="26"/>
  <c r="M32" i="26" s="1"/>
  <c r="U32" i="26" s="1"/>
  <c r="S32" i="26"/>
  <c r="J32" i="26"/>
  <c r="L31" i="26"/>
  <c r="M31" i="26" s="1"/>
  <c r="S31" i="26"/>
  <c r="J31" i="26"/>
  <c r="L30" i="26"/>
  <c r="M30" i="26" s="1"/>
  <c r="J30" i="26"/>
  <c r="L29" i="26"/>
  <c r="M29" i="26" s="1"/>
  <c r="S29" i="26"/>
  <c r="J29" i="26"/>
  <c r="L28" i="26"/>
  <c r="M28" i="26" s="1"/>
  <c r="S28" i="26"/>
  <c r="J28" i="26"/>
  <c r="L27" i="26"/>
  <c r="M27" i="26" s="1"/>
  <c r="J27" i="26"/>
  <c r="L26" i="26"/>
  <c r="M26" i="26" s="1"/>
  <c r="S26" i="26"/>
  <c r="J26" i="26"/>
  <c r="L25" i="26"/>
  <c r="M25" i="26" s="1"/>
  <c r="J25" i="26"/>
  <c r="L24" i="26"/>
  <c r="M24" i="26" s="1"/>
  <c r="S24" i="26"/>
  <c r="J24" i="26"/>
  <c r="L23" i="26"/>
  <c r="M23" i="26" s="1"/>
  <c r="S23" i="26"/>
  <c r="J23" i="26"/>
  <c r="L22" i="26"/>
  <c r="M22" i="26" s="1"/>
  <c r="S22" i="26"/>
  <c r="J22" i="26"/>
  <c r="L21" i="26"/>
  <c r="M21" i="26" s="1"/>
  <c r="S21" i="26"/>
  <c r="J21" i="26"/>
  <c r="L20" i="26"/>
  <c r="M20" i="26" s="1"/>
  <c r="J20" i="26"/>
  <c r="L19" i="26"/>
  <c r="M19" i="26" s="1"/>
  <c r="S19" i="26"/>
  <c r="J19" i="26"/>
  <c r="L18" i="26"/>
  <c r="M18" i="26" s="1"/>
  <c r="J18" i="26"/>
  <c r="L17" i="26"/>
  <c r="M17" i="26" s="1"/>
  <c r="S17" i="26"/>
  <c r="J17" i="26"/>
  <c r="L16" i="26"/>
  <c r="M16" i="26" s="1"/>
  <c r="S16" i="26"/>
  <c r="J16" i="26"/>
  <c r="L15" i="26"/>
  <c r="M15" i="26" s="1"/>
  <c r="S15" i="26"/>
  <c r="J15" i="26"/>
  <c r="L14" i="26"/>
  <c r="M14" i="26" s="1"/>
  <c r="S14" i="26"/>
  <c r="J14" i="26"/>
  <c r="L13" i="26"/>
  <c r="M13" i="26" s="1"/>
  <c r="J13" i="26"/>
  <c r="L12" i="26"/>
  <c r="M12" i="26" s="1"/>
  <c r="S12" i="26"/>
  <c r="J12" i="26"/>
  <c r="L11" i="26"/>
  <c r="M11" i="26" s="1"/>
  <c r="S11" i="26"/>
  <c r="J11" i="26"/>
  <c r="L10" i="26"/>
  <c r="M10" i="26" s="1"/>
  <c r="J10" i="26"/>
  <c r="L9" i="26"/>
  <c r="M9" i="26" s="1"/>
  <c r="S9" i="26"/>
  <c r="J9" i="26"/>
  <c r="L8" i="26"/>
  <c r="M8" i="26" s="1"/>
  <c r="J8" i="26"/>
  <c r="L7" i="26"/>
  <c r="M7" i="26" s="1"/>
  <c r="S7" i="26"/>
  <c r="J7" i="26"/>
  <c r="L6" i="26"/>
  <c r="M6" i="26" s="1"/>
  <c r="S6" i="26"/>
  <c r="J6" i="26"/>
  <c r="L5" i="26"/>
  <c r="M5" i="26" s="1"/>
  <c r="S5" i="26"/>
  <c r="J5" i="26"/>
  <c r="L4" i="26"/>
  <c r="M4" i="26" s="1"/>
  <c r="S4" i="26"/>
  <c r="J4" i="26"/>
  <c r="L3" i="26"/>
  <c r="M3" i="26" s="1"/>
  <c r="S3" i="26"/>
  <c r="J3" i="26"/>
  <c r="L2" i="26"/>
  <c r="M2" i="26" s="1"/>
  <c r="S2" i="26"/>
  <c r="J2" i="26"/>
  <c r="N3" i="17"/>
  <c r="N4" i="17"/>
  <c r="N5" i="17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100" i="17"/>
  <c r="N2" i="17"/>
  <c r="O3" i="21"/>
  <c r="O4" i="21"/>
  <c r="O5" i="21"/>
  <c r="O6" i="21"/>
  <c r="O7" i="21"/>
  <c r="O8" i="21"/>
  <c r="O9" i="2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32" i="21"/>
  <c r="O33" i="21"/>
  <c r="O34" i="21"/>
  <c r="O35" i="21"/>
  <c r="O36" i="21"/>
  <c r="O37" i="21"/>
  <c r="O38" i="21"/>
  <c r="O39" i="21"/>
  <c r="O40" i="21"/>
  <c r="O41" i="21"/>
  <c r="O42" i="21"/>
  <c r="O43" i="21"/>
  <c r="O44" i="21"/>
  <c r="O45" i="21"/>
  <c r="O46" i="21"/>
  <c r="O47" i="21"/>
  <c r="O48" i="21"/>
  <c r="O49" i="21"/>
  <c r="O50" i="21"/>
  <c r="O51" i="21"/>
  <c r="O52" i="21"/>
  <c r="O53" i="21"/>
  <c r="O54" i="21"/>
  <c r="O55" i="21"/>
  <c r="O56" i="21"/>
  <c r="O57" i="21"/>
  <c r="O58" i="21"/>
  <c r="O59" i="21"/>
  <c r="O60" i="21"/>
  <c r="O61" i="21"/>
  <c r="O62" i="21"/>
  <c r="O63" i="21"/>
  <c r="O64" i="21"/>
  <c r="O65" i="21"/>
  <c r="O66" i="21"/>
  <c r="O67" i="21"/>
  <c r="O68" i="21"/>
  <c r="O69" i="21"/>
  <c r="O70" i="21"/>
  <c r="O71" i="21"/>
  <c r="O72" i="21"/>
  <c r="O73" i="21"/>
  <c r="O74" i="21"/>
  <c r="O75" i="21"/>
  <c r="O76" i="21"/>
  <c r="O77" i="21"/>
  <c r="O78" i="21"/>
  <c r="O79" i="21"/>
  <c r="O80" i="21"/>
  <c r="O81" i="21"/>
  <c r="O82" i="21"/>
  <c r="O83" i="21"/>
  <c r="O84" i="21"/>
  <c r="O85" i="21"/>
  <c r="O86" i="21"/>
  <c r="O87" i="21"/>
  <c r="O88" i="21"/>
  <c r="O89" i="21"/>
  <c r="O90" i="21"/>
  <c r="O91" i="21"/>
  <c r="O92" i="21"/>
  <c r="O93" i="21"/>
  <c r="O94" i="21"/>
  <c r="O95" i="21"/>
  <c r="O96" i="21"/>
  <c r="O97" i="21"/>
  <c r="O98" i="21"/>
  <c r="O99" i="21"/>
  <c r="O100" i="21"/>
  <c r="O2" i="21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186" i="20"/>
  <c r="P187" i="20"/>
  <c r="P188" i="20"/>
  <c r="P189" i="20"/>
  <c r="P190" i="20"/>
  <c r="P191" i="20"/>
  <c r="P192" i="20"/>
  <c r="P193" i="20"/>
  <c r="P194" i="20"/>
  <c r="P195" i="20"/>
  <c r="P196" i="20"/>
  <c r="P197" i="20"/>
  <c r="P198" i="20"/>
  <c r="P199" i="20"/>
  <c r="P200" i="20"/>
  <c r="R3" i="20"/>
  <c r="R4" i="20"/>
  <c r="R5" i="20"/>
  <c r="R6" i="20"/>
  <c r="R7" i="20"/>
  <c r="R8" i="20"/>
  <c r="R9" i="20"/>
  <c r="R10" i="20"/>
  <c r="R11" i="20"/>
  <c r="R12" i="20"/>
  <c r="R13" i="20"/>
  <c r="R14" i="20"/>
  <c r="R15" i="20"/>
  <c r="R16" i="20"/>
  <c r="R17" i="20"/>
  <c r="R18" i="20"/>
  <c r="R20" i="20"/>
  <c r="R21" i="20"/>
  <c r="R22" i="20"/>
  <c r="R23" i="20"/>
  <c r="R24" i="20"/>
  <c r="R25" i="20"/>
  <c r="R26" i="20"/>
  <c r="R27" i="20"/>
  <c r="R28" i="20"/>
  <c r="R29" i="20"/>
  <c r="R30" i="20"/>
  <c r="R31" i="20"/>
  <c r="R32" i="20"/>
  <c r="R33" i="20"/>
  <c r="R34" i="20"/>
  <c r="R35" i="20"/>
  <c r="R36" i="20"/>
  <c r="R37" i="20"/>
  <c r="R38" i="20"/>
  <c r="R39" i="20"/>
  <c r="R40" i="20"/>
  <c r="R41" i="20"/>
  <c r="R42" i="20"/>
  <c r="R43" i="20"/>
  <c r="R44" i="20"/>
  <c r="R45" i="20"/>
  <c r="R46" i="20"/>
  <c r="R47" i="20"/>
  <c r="R48" i="20"/>
  <c r="R49" i="20"/>
  <c r="R50" i="20"/>
  <c r="R51" i="20"/>
  <c r="R52" i="20"/>
  <c r="R53" i="20"/>
  <c r="R54" i="20"/>
  <c r="R55" i="20"/>
  <c r="R56" i="20"/>
  <c r="R57" i="20"/>
  <c r="R58" i="20"/>
  <c r="R59" i="20"/>
  <c r="R60" i="20"/>
  <c r="R61" i="20"/>
  <c r="R62" i="20"/>
  <c r="R63" i="20"/>
  <c r="R64" i="20"/>
  <c r="R65" i="20"/>
  <c r="R66" i="20"/>
  <c r="R67" i="20"/>
  <c r="R68" i="20"/>
  <c r="R69" i="20"/>
  <c r="R70" i="20"/>
  <c r="R71" i="20"/>
  <c r="R72" i="20"/>
  <c r="R73" i="20"/>
  <c r="R74" i="20"/>
  <c r="R75" i="20"/>
  <c r="R76" i="20"/>
  <c r="R77" i="20"/>
  <c r="R78" i="20"/>
  <c r="R79" i="20"/>
  <c r="R80" i="20"/>
  <c r="R81" i="20"/>
  <c r="R82" i="20"/>
  <c r="R83" i="20"/>
  <c r="R84" i="20"/>
  <c r="R85" i="20"/>
  <c r="R186" i="20"/>
  <c r="R187" i="20"/>
  <c r="R188" i="20"/>
  <c r="R189" i="20"/>
  <c r="R190" i="20"/>
  <c r="R191" i="20"/>
  <c r="R192" i="20"/>
  <c r="R193" i="20"/>
  <c r="R194" i="20"/>
  <c r="R195" i="20"/>
  <c r="R196" i="20"/>
  <c r="R197" i="20"/>
  <c r="R198" i="20"/>
  <c r="R199" i="20"/>
  <c r="R200" i="20"/>
  <c r="R2" i="20"/>
  <c r="P3" i="20"/>
  <c r="P4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20" i="20"/>
  <c r="P21" i="20"/>
  <c r="P22" i="20"/>
  <c r="P23" i="20"/>
  <c r="P24" i="20"/>
  <c r="P25" i="20"/>
  <c r="P26" i="20"/>
  <c r="P27" i="20"/>
  <c r="P2" i="20"/>
  <c r="K3" i="20"/>
  <c r="L3" i="20" s="1"/>
  <c r="K4" i="20"/>
  <c r="L4" i="20" s="1"/>
  <c r="K5" i="20"/>
  <c r="L5" i="20" s="1"/>
  <c r="K6" i="20"/>
  <c r="L6" i="20" s="1"/>
  <c r="K7" i="20"/>
  <c r="L7" i="20" s="1"/>
  <c r="K8" i="20"/>
  <c r="L8" i="20" s="1"/>
  <c r="K9" i="20"/>
  <c r="L9" i="20" s="1"/>
  <c r="K10" i="20"/>
  <c r="L10" i="20" s="1"/>
  <c r="K11" i="20"/>
  <c r="L11" i="20" s="1"/>
  <c r="K12" i="20"/>
  <c r="L12" i="20" s="1"/>
  <c r="K13" i="20"/>
  <c r="L13" i="20" s="1"/>
  <c r="K14" i="20"/>
  <c r="L14" i="20" s="1"/>
  <c r="K15" i="20"/>
  <c r="L15" i="20" s="1"/>
  <c r="K16" i="20"/>
  <c r="L16" i="20" s="1"/>
  <c r="K17" i="20"/>
  <c r="L17" i="20" s="1"/>
  <c r="K18" i="20"/>
  <c r="L18" i="20" s="1"/>
  <c r="K20" i="20"/>
  <c r="L20" i="20" s="1"/>
  <c r="K21" i="20"/>
  <c r="L21" i="20" s="1"/>
  <c r="K22" i="20"/>
  <c r="L22" i="20" s="1"/>
  <c r="K23" i="20"/>
  <c r="L23" i="20" s="1"/>
  <c r="K24" i="20"/>
  <c r="L24" i="20" s="1"/>
  <c r="K25" i="20"/>
  <c r="L25" i="20" s="1"/>
  <c r="K26" i="20"/>
  <c r="L26" i="20" s="1"/>
  <c r="K27" i="20"/>
  <c r="L27" i="20" s="1"/>
  <c r="K28" i="20"/>
  <c r="L28" i="20" s="1"/>
  <c r="K29" i="20"/>
  <c r="L29" i="20" s="1"/>
  <c r="K30" i="20"/>
  <c r="L30" i="20" s="1"/>
  <c r="K31" i="20"/>
  <c r="L31" i="20" s="1"/>
  <c r="K32" i="20"/>
  <c r="L32" i="20" s="1"/>
  <c r="K33" i="20"/>
  <c r="L33" i="20" s="1"/>
  <c r="K34" i="20"/>
  <c r="L34" i="20" s="1"/>
  <c r="K35" i="20"/>
  <c r="L35" i="20" s="1"/>
  <c r="K36" i="20"/>
  <c r="L36" i="20" s="1"/>
  <c r="K37" i="20"/>
  <c r="L37" i="20" s="1"/>
  <c r="K38" i="20"/>
  <c r="L38" i="20" s="1"/>
  <c r="K39" i="20"/>
  <c r="L39" i="20" s="1"/>
  <c r="K40" i="20"/>
  <c r="L40" i="20" s="1"/>
  <c r="K41" i="20"/>
  <c r="L41" i="20" s="1"/>
  <c r="K42" i="20"/>
  <c r="L42" i="20" s="1"/>
  <c r="K43" i="20"/>
  <c r="L43" i="20" s="1"/>
  <c r="K44" i="20"/>
  <c r="L44" i="20" s="1"/>
  <c r="K45" i="20"/>
  <c r="L45" i="20" s="1"/>
  <c r="K46" i="20"/>
  <c r="L46" i="20" s="1"/>
  <c r="K47" i="20"/>
  <c r="L47" i="20" s="1"/>
  <c r="K48" i="20"/>
  <c r="L48" i="20" s="1"/>
  <c r="K49" i="20"/>
  <c r="L49" i="20" s="1"/>
  <c r="K50" i="20"/>
  <c r="L50" i="20" s="1"/>
  <c r="K51" i="20"/>
  <c r="L51" i="20" s="1"/>
  <c r="K52" i="20"/>
  <c r="L52" i="20" s="1"/>
  <c r="K53" i="20"/>
  <c r="L53" i="20" s="1"/>
  <c r="K54" i="20"/>
  <c r="L54" i="20" s="1"/>
  <c r="K55" i="20"/>
  <c r="L55" i="20" s="1"/>
  <c r="K56" i="20"/>
  <c r="L56" i="20" s="1"/>
  <c r="K57" i="20"/>
  <c r="L57" i="20" s="1"/>
  <c r="K58" i="20"/>
  <c r="L58" i="20" s="1"/>
  <c r="K59" i="20"/>
  <c r="L59" i="20" s="1"/>
  <c r="K60" i="20"/>
  <c r="L60" i="20" s="1"/>
  <c r="K61" i="20"/>
  <c r="L61" i="20" s="1"/>
  <c r="K62" i="20"/>
  <c r="L62" i="20" s="1"/>
  <c r="K63" i="20"/>
  <c r="L63" i="20" s="1"/>
  <c r="K64" i="20"/>
  <c r="L64" i="20" s="1"/>
  <c r="K65" i="20"/>
  <c r="L65" i="20" s="1"/>
  <c r="K66" i="20"/>
  <c r="L66" i="20" s="1"/>
  <c r="K67" i="20"/>
  <c r="L67" i="20" s="1"/>
  <c r="K68" i="20"/>
  <c r="L68" i="20" s="1"/>
  <c r="K69" i="20"/>
  <c r="L69" i="20" s="1"/>
  <c r="K70" i="20"/>
  <c r="L70" i="20" s="1"/>
  <c r="K71" i="20"/>
  <c r="L71" i="20" s="1"/>
  <c r="K72" i="20"/>
  <c r="L72" i="20" s="1"/>
  <c r="K73" i="20"/>
  <c r="L73" i="20" s="1"/>
  <c r="K74" i="20"/>
  <c r="L74" i="20" s="1"/>
  <c r="K75" i="20"/>
  <c r="L75" i="20" s="1"/>
  <c r="K76" i="20"/>
  <c r="L76" i="20" s="1"/>
  <c r="K77" i="20"/>
  <c r="L77" i="20" s="1"/>
  <c r="K78" i="20"/>
  <c r="L78" i="20" s="1"/>
  <c r="K79" i="20"/>
  <c r="L79" i="20" s="1"/>
  <c r="K80" i="20"/>
  <c r="L80" i="20" s="1"/>
  <c r="K81" i="20"/>
  <c r="L81" i="20" s="1"/>
  <c r="K82" i="20"/>
  <c r="L82" i="20" s="1"/>
  <c r="K83" i="20"/>
  <c r="L83" i="20" s="1"/>
  <c r="K84" i="20"/>
  <c r="L84" i="20" s="1"/>
  <c r="K85" i="20"/>
  <c r="L85" i="20" s="1"/>
  <c r="K186" i="20"/>
  <c r="L186" i="20" s="1"/>
  <c r="O7" i="22" s="1"/>
  <c r="K187" i="20"/>
  <c r="L187" i="20" s="1"/>
  <c r="O8" i="22" s="1"/>
  <c r="P8" i="22" s="1"/>
  <c r="K188" i="20"/>
  <c r="L188" i="20" s="1"/>
  <c r="K189" i="20"/>
  <c r="L189" i="20" s="1"/>
  <c r="K190" i="20"/>
  <c r="L190" i="20" s="1"/>
  <c r="K191" i="20"/>
  <c r="L191" i="20" s="1"/>
  <c r="K192" i="20"/>
  <c r="L192" i="20" s="1"/>
  <c r="K193" i="20"/>
  <c r="L193" i="20" s="1"/>
  <c r="K194" i="20"/>
  <c r="L194" i="20" s="1"/>
  <c r="K195" i="20"/>
  <c r="L195" i="20" s="1"/>
  <c r="K196" i="20"/>
  <c r="L196" i="20" s="1"/>
  <c r="K197" i="20"/>
  <c r="L197" i="20" s="1"/>
  <c r="K198" i="20"/>
  <c r="L198" i="20" s="1"/>
  <c r="K199" i="20"/>
  <c r="L199" i="20" s="1"/>
  <c r="K200" i="20"/>
  <c r="L200" i="20" s="1"/>
  <c r="K2" i="20"/>
  <c r="L2" i="20" s="1"/>
  <c r="B2" i="29" s="1"/>
  <c r="G2" i="29" s="1"/>
  <c r="H2" i="29" s="1"/>
  <c r="M25" i="24"/>
  <c r="J25" i="24"/>
  <c r="G25" i="24"/>
  <c r="D25" i="24"/>
  <c r="L25" i="24"/>
  <c r="K25" i="24"/>
  <c r="I25" i="24"/>
  <c r="H25" i="24"/>
  <c r="F25" i="24"/>
  <c r="E25" i="24"/>
  <c r="C25" i="24"/>
  <c r="B25" i="24"/>
  <c r="L2" i="24"/>
  <c r="L18" i="24" s="1"/>
  <c r="I2" i="24"/>
  <c r="H11" i="24" s="1"/>
  <c r="F2" i="24"/>
  <c r="F17" i="24" s="1"/>
  <c r="C2" i="24"/>
  <c r="B18" i="24" s="1"/>
  <c r="I34" i="22"/>
  <c r="H34" i="22"/>
  <c r="F34" i="22"/>
  <c r="E34" i="22"/>
  <c r="C34" i="22"/>
  <c r="B34" i="22"/>
  <c r="P7" i="22" l="1"/>
  <c r="P9" i="22" s="1"/>
  <c r="H2" i="28" s="1"/>
  <c r="H7" i="28" s="1"/>
  <c r="H13" i="28" s="1"/>
  <c r="O9" i="22"/>
  <c r="O29" i="22" s="1"/>
  <c r="M41" i="26"/>
  <c r="U41" i="26" s="1"/>
  <c r="B8" i="29"/>
  <c r="G8" i="29" s="1"/>
  <c r="H8" i="29" s="1"/>
  <c r="U16" i="26"/>
  <c r="U43" i="26"/>
  <c r="U55" i="26"/>
  <c r="U62" i="26"/>
  <c r="U198" i="26"/>
  <c r="U50" i="26"/>
  <c r="U191" i="26"/>
  <c r="U21" i="26"/>
  <c r="U29" i="26"/>
  <c r="U45" i="26"/>
  <c r="U53" i="26"/>
  <c r="U74" i="26"/>
  <c r="U67" i="26"/>
  <c r="U69" i="26"/>
  <c r="U77" i="26"/>
  <c r="K11" i="24"/>
  <c r="K13" i="24" s="1"/>
  <c r="U10" i="26"/>
  <c r="S10" i="26"/>
  <c r="U36" i="26"/>
  <c r="S36" i="26"/>
  <c r="U18" i="26"/>
  <c r="S18" i="26"/>
  <c r="U14" i="26"/>
  <c r="U78" i="26"/>
  <c r="S78" i="26"/>
  <c r="U186" i="26"/>
  <c r="S186" i="26"/>
  <c r="U189" i="26"/>
  <c r="U30" i="26"/>
  <c r="S30" i="26"/>
  <c r="U37" i="26"/>
  <c r="S37" i="26"/>
  <c r="U40" i="26"/>
  <c r="U51" i="26"/>
  <c r="S51" i="26"/>
  <c r="U57" i="26"/>
  <c r="U75" i="26"/>
  <c r="S75" i="26"/>
  <c r="U137" i="26"/>
  <c r="U199" i="26"/>
  <c r="S199" i="26"/>
  <c r="U54" i="26"/>
  <c r="S54" i="26"/>
  <c r="U27" i="26"/>
  <c r="S27" i="26"/>
  <c r="U44" i="26"/>
  <c r="U48" i="26"/>
  <c r="S48" i="26"/>
  <c r="U72" i="26"/>
  <c r="S72" i="26"/>
  <c r="U192" i="26"/>
  <c r="U196" i="26"/>
  <c r="S196" i="26"/>
  <c r="U8" i="26"/>
  <c r="S8" i="26"/>
  <c r="U65" i="26"/>
  <c r="U20" i="26"/>
  <c r="S20" i="26"/>
  <c r="U79" i="26"/>
  <c r="U187" i="26"/>
  <c r="U61" i="26"/>
  <c r="S61" i="26"/>
  <c r="U31" i="26"/>
  <c r="U38" i="26"/>
  <c r="U42" i="26"/>
  <c r="S42" i="26"/>
  <c r="U49" i="26"/>
  <c r="S49" i="26"/>
  <c r="U52" i="26"/>
  <c r="U66" i="26"/>
  <c r="S66" i="26"/>
  <c r="U73" i="26"/>
  <c r="S73" i="26"/>
  <c r="U76" i="26"/>
  <c r="U190" i="26"/>
  <c r="S190" i="26"/>
  <c r="U197" i="26"/>
  <c r="S197" i="26"/>
  <c r="U200" i="26"/>
  <c r="U13" i="26"/>
  <c r="S13" i="26"/>
  <c r="U63" i="26"/>
  <c r="S63" i="26"/>
  <c r="U188" i="26"/>
  <c r="S188" i="26"/>
  <c r="U193" i="26"/>
  <c r="U64" i="26"/>
  <c r="U33" i="26"/>
  <c r="U9" i="26"/>
  <c r="U39" i="26"/>
  <c r="S39" i="26"/>
  <c r="U25" i="26"/>
  <c r="S25" i="26"/>
  <c r="U56" i="26"/>
  <c r="U60" i="26"/>
  <c r="S60" i="26"/>
  <c r="U136" i="26"/>
  <c r="U185" i="26"/>
  <c r="S185" i="26"/>
  <c r="U7" i="26"/>
  <c r="U2" i="26"/>
  <c r="U15" i="26"/>
  <c r="U22" i="26"/>
  <c r="U6" i="26"/>
  <c r="U26" i="26"/>
  <c r="U28" i="26"/>
  <c r="U19" i="26"/>
  <c r="U4" i="26"/>
  <c r="U3" i="26"/>
  <c r="U34" i="26"/>
  <c r="U46" i="26"/>
  <c r="U58" i="26"/>
  <c r="U70" i="26"/>
  <c r="U138" i="26"/>
  <c r="U194" i="26"/>
  <c r="U5" i="26"/>
  <c r="U17" i="26"/>
  <c r="U24" i="26"/>
  <c r="U12" i="26"/>
  <c r="U11" i="26"/>
  <c r="U23" i="26"/>
  <c r="U35" i="26"/>
  <c r="U47" i="26"/>
  <c r="U59" i="26"/>
  <c r="U71" i="26"/>
  <c r="U139" i="26"/>
  <c r="U195" i="26"/>
  <c r="K5" i="24"/>
  <c r="C18" i="24"/>
  <c r="D18" i="24" s="1"/>
  <c r="E18" i="24"/>
  <c r="F18" i="24"/>
  <c r="C15" i="24"/>
  <c r="E15" i="24"/>
  <c r="F15" i="24"/>
  <c r="C16" i="24"/>
  <c r="E16" i="24"/>
  <c r="F16" i="24"/>
  <c r="C17" i="24"/>
  <c r="H5" i="24"/>
  <c r="E17" i="24"/>
  <c r="G17" i="24" s="1"/>
  <c r="I5" i="24"/>
  <c r="H13" i="24"/>
  <c r="J11" i="24"/>
  <c r="F12" i="24"/>
  <c r="H15" i="24"/>
  <c r="H16" i="24"/>
  <c r="H17" i="24"/>
  <c r="H18" i="24"/>
  <c r="I15" i="24"/>
  <c r="I16" i="24"/>
  <c r="I17" i="24"/>
  <c r="I18" i="24"/>
  <c r="I12" i="24"/>
  <c r="K15" i="24"/>
  <c r="K16" i="24"/>
  <c r="K17" i="24"/>
  <c r="K18" i="24"/>
  <c r="M18" i="24" s="1"/>
  <c r="E11" i="24"/>
  <c r="L15" i="24"/>
  <c r="L17" i="24"/>
  <c r="C12" i="24"/>
  <c r="B11" i="24"/>
  <c r="L12" i="24"/>
  <c r="L16" i="24"/>
  <c r="F5" i="24"/>
  <c r="B15" i="24"/>
  <c r="B16" i="24"/>
  <c r="B17" i="24"/>
  <c r="O30" i="22" l="1"/>
  <c r="O31" i="22" s="1"/>
  <c r="P29" i="22"/>
  <c r="P30" i="22" s="1"/>
  <c r="P31" i="22" s="1"/>
  <c r="N40" i="22" s="1"/>
  <c r="U68" i="26"/>
  <c r="C15" i="29"/>
  <c r="G15" i="29" s="1"/>
  <c r="H15" i="29" s="1"/>
  <c r="M11" i="24"/>
  <c r="D17" i="24"/>
  <c r="G18" i="24"/>
  <c r="F19" i="24"/>
  <c r="D16" i="24"/>
  <c r="J5" i="24"/>
  <c r="C19" i="24"/>
  <c r="G16" i="24"/>
  <c r="G15" i="24"/>
  <c r="E19" i="24"/>
  <c r="J18" i="24"/>
  <c r="M17" i="24"/>
  <c r="M16" i="24"/>
  <c r="C13" i="24"/>
  <c r="D12" i="24"/>
  <c r="M15" i="24"/>
  <c r="K19" i="24"/>
  <c r="J17" i="24"/>
  <c r="I19" i="24"/>
  <c r="J16" i="24"/>
  <c r="J15" i="24"/>
  <c r="H19" i="24"/>
  <c r="G12" i="24"/>
  <c r="F13" i="24"/>
  <c r="B13" i="24"/>
  <c r="D11" i="24"/>
  <c r="J12" i="24"/>
  <c r="J13" i="24" s="1"/>
  <c r="I13" i="24"/>
  <c r="L19" i="24"/>
  <c r="B19" i="24"/>
  <c r="D15" i="24"/>
  <c r="L13" i="24"/>
  <c r="M12" i="24"/>
  <c r="G11" i="24"/>
  <c r="E13" i="24"/>
  <c r="M13" i="24" l="1"/>
  <c r="N45" i="22"/>
  <c r="N44" i="22"/>
  <c r="N43" i="22"/>
  <c r="O33" i="22"/>
  <c r="O36" i="22" s="1"/>
  <c r="P36" i="22" s="1"/>
  <c r="D19" i="24"/>
  <c r="G19" i="24"/>
  <c r="M19" i="24"/>
  <c r="D13" i="24"/>
  <c r="J19" i="24"/>
  <c r="G13" i="24"/>
  <c r="O46" i="22" l="1"/>
  <c r="P33" i="22"/>
  <c r="F2" i="22"/>
  <c r="C2" i="22"/>
  <c r="O47" i="22" l="1"/>
  <c r="O50" i="22" s="1"/>
  <c r="O48" i="22"/>
  <c r="O51" i="22" s="1"/>
  <c r="P46" i="22"/>
  <c r="C27" i="22"/>
  <c r="B27" i="22"/>
  <c r="C26" i="22"/>
  <c r="B26" i="22"/>
  <c r="F27" i="22"/>
  <c r="F26" i="22"/>
  <c r="E27" i="22"/>
  <c r="E26" i="22"/>
  <c r="K27" i="22"/>
  <c r="K26" i="22"/>
  <c r="L26" i="22"/>
  <c r="L27" i="22"/>
  <c r="C14" i="22"/>
  <c r="C13" i="22"/>
  <c r="B11" i="22"/>
  <c r="C12" i="22"/>
  <c r="C11" i="22"/>
  <c r="B14" i="22"/>
  <c r="B13" i="22"/>
  <c r="B12" i="22"/>
  <c r="I13" i="22"/>
  <c r="I12" i="22"/>
  <c r="I11" i="22"/>
  <c r="H14" i="22"/>
  <c r="I14" i="22"/>
  <c r="H13" i="22"/>
  <c r="H12" i="22"/>
  <c r="H11" i="22"/>
  <c r="E12" i="22"/>
  <c r="F11" i="22"/>
  <c r="E11" i="22"/>
  <c r="E14" i="22"/>
  <c r="F14" i="22"/>
  <c r="E13" i="22"/>
  <c r="F13" i="22"/>
  <c r="F12" i="22"/>
  <c r="L14" i="22"/>
  <c r="L13" i="22"/>
  <c r="L12" i="22"/>
  <c r="K11" i="22"/>
  <c r="K14" i="22"/>
  <c r="K13" i="22"/>
  <c r="K12" i="22"/>
  <c r="L11" i="22"/>
  <c r="I21" i="22"/>
  <c r="I18" i="22"/>
  <c r="J18" i="22" s="1"/>
  <c r="H23" i="22"/>
  <c r="H17" i="22"/>
  <c r="H19" i="22" s="1"/>
  <c r="H21" i="22"/>
  <c r="I23" i="22"/>
  <c r="H5" i="22"/>
  <c r="I5" i="22"/>
  <c r="I22" i="22"/>
  <c r="H22" i="22"/>
  <c r="C22" i="22"/>
  <c r="C21" i="22"/>
  <c r="B23" i="22"/>
  <c r="B17" i="22"/>
  <c r="B19" i="22" s="1"/>
  <c r="B22" i="22"/>
  <c r="B21" i="22"/>
  <c r="C18" i="22"/>
  <c r="D18" i="22" s="1"/>
  <c r="C23" i="22"/>
  <c r="E21" i="22"/>
  <c r="F18" i="22"/>
  <c r="G18" i="22" s="1"/>
  <c r="E17" i="22"/>
  <c r="G17" i="22" s="1"/>
  <c r="F23" i="22"/>
  <c r="F22" i="22"/>
  <c r="E23" i="22"/>
  <c r="F5" i="22"/>
  <c r="F21" i="22"/>
  <c r="E22" i="22"/>
  <c r="L21" i="22"/>
  <c r="L23" i="22"/>
  <c r="L22" i="22"/>
  <c r="K23" i="22"/>
  <c r="L18" i="22"/>
  <c r="M18" i="22" s="1"/>
  <c r="K22" i="22"/>
  <c r="K5" i="22"/>
  <c r="K21" i="22"/>
  <c r="K17" i="22"/>
  <c r="K19" i="22" s="1"/>
  <c r="B35" i="22"/>
  <c r="K8" i="11"/>
  <c r="K7" i="11"/>
  <c r="K6" i="11"/>
  <c r="K5" i="11"/>
  <c r="K4" i="11"/>
  <c r="E35" i="22" s="1"/>
  <c r="K3" i="11"/>
  <c r="P48" i="22" l="1"/>
  <c r="P51" i="22" s="1"/>
  <c r="P47" i="22"/>
  <c r="P50" i="22" s="1"/>
  <c r="O49" i="22"/>
  <c r="G27" i="22"/>
  <c r="D27" i="22"/>
  <c r="M27" i="22"/>
  <c r="L28" i="22"/>
  <c r="D26" i="22"/>
  <c r="B28" i="22"/>
  <c r="C28" i="22"/>
  <c r="G26" i="22"/>
  <c r="E28" i="22"/>
  <c r="F28" i="22"/>
  <c r="K28" i="22"/>
  <c r="M26" i="22"/>
  <c r="J13" i="22"/>
  <c r="M12" i="22"/>
  <c r="G13" i="22"/>
  <c r="J14" i="22"/>
  <c r="D12" i="22"/>
  <c r="M13" i="22"/>
  <c r="D14" i="22"/>
  <c r="I15" i="22"/>
  <c r="L15" i="22"/>
  <c r="G14" i="22"/>
  <c r="E15" i="22"/>
  <c r="G11" i="22"/>
  <c r="D13" i="22"/>
  <c r="F15" i="22"/>
  <c r="M14" i="22"/>
  <c r="G12" i="22"/>
  <c r="C15" i="22"/>
  <c r="M11" i="22"/>
  <c r="K15" i="22"/>
  <c r="J11" i="22"/>
  <c r="H15" i="22"/>
  <c r="J12" i="22"/>
  <c r="D11" i="22"/>
  <c r="B15" i="22"/>
  <c r="F35" i="22"/>
  <c r="H35" i="22"/>
  <c r="C35" i="22"/>
  <c r="I35" i="22"/>
  <c r="L26" i="24"/>
  <c r="K26" i="24"/>
  <c r="I26" i="24"/>
  <c r="B26" i="24"/>
  <c r="F26" i="24"/>
  <c r="C26" i="24"/>
  <c r="H26" i="24"/>
  <c r="K35" i="22"/>
  <c r="E26" i="24"/>
  <c r="L35" i="22"/>
  <c r="M22" i="22"/>
  <c r="J23" i="22"/>
  <c r="M23" i="22"/>
  <c r="M21" i="22"/>
  <c r="G23" i="22"/>
  <c r="G19" i="22"/>
  <c r="E4" i="28" s="1"/>
  <c r="E9" i="28" s="1"/>
  <c r="J22" i="22"/>
  <c r="J21" i="22"/>
  <c r="B24" i="22"/>
  <c r="G22" i="22"/>
  <c r="D21" i="22"/>
  <c r="J5" i="22"/>
  <c r="C24" i="22"/>
  <c r="F24" i="22"/>
  <c r="D23" i="22"/>
  <c r="J17" i="22"/>
  <c r="J19" i="22" s="1"/>
  <c r="F4" i="28" s="1"/>
  <c r="F9" i="28" s="1"/>
  <c r="M17" i="22"/>
  <c r="M19" i="22" s="1"/>
  <c r="G4" i="28" s="1"/>
  <c r="G9" i="28" s="1"/>
  <c r="I24" i="22"/>
  <c r="D22" i="22"/>
  <c r="L24" i="22"/>
  <c r="H24" i="22"/>
  <c r="C19" i="22"/>
  <c r="E19" i="22"/>
  <c r="G21" i="22"/>
  <c r="E24" i="22"/>
  <c r="F19" i="22"/>
  <c r="I19" i="22"/>
  <c r="D17" i="22"/>
  <c r="D19" i="22" s="1"/>
  <c r="D4" i="28" s="1"/>
  <c r="D9" i="28" s="1"/>
  <c r="K24" i="22"/>
  <c r="L19" i="22"/>
  <c r="M28" i="22" l="1"/>
  <c r="G6" i="28" s="1"/>
  <c r="G11" i="28" s="1"/>
  <c r="P49" i="22"/>
  <c r="G28" i="22"/>
  <c r="E6" i="28" s="1"/>
  <c r="E11" i="28" s="1"/>
  <c r="D28" i="22"/>
  <c r="D6" i="28" s="1"/>
  <c r="D11" i="28" s="1"/>
  <c r="D15" i="22"/>
  <c r="D3" i="28" s="1"/>
  <c r="D10" i="28" s="1"/>
  <c r="G15" i="22"/>
  <c r="E3" i="28" s="1"/>
  <c r="E10" i="28" s="1"/>
  <c r="J15" i="22"/>
  <c r="F3" i="28" s="1"/>
  <c r="F10" i="28" s="1"/>
  <c r="M15" i="22"/>
  <c r="G3" i="28" s="1"/>
  <c r="G10" i="28" s="1"/>
  <c r="J26" i="24"/>
  <c r="D26" i="24"/>
  <c r="M26" i="24"/>
  <c r="G26" i="24"/>
  <c r="M24" i="22"/>
  <c r="G5" i="28" s="1"/>
  <c r="G8" i="28" s="1"/>
  <c r="G24" i="22"/>
  <c r="E5" i="28" s="1"/>
  <c r="E8" i="28" s="1"/>
  <c r="J24" i="22"/>
  <c r="F5" i="28" s="1"/>
  <c r="F8" i="28" s="1"/>
  <c r="D24" i="22"/>
  <c r="D5" i="28" s="1"/>
  <c r="D8" i="28" s="1"/>
  <c r="T2" i="20" l="1"/>
  <c r="T5" i="20" l="1"/>
  <c r="B8" i="24"/>
  <c r="B8" i="22"/>
  <c r="B3" i="29"/>
  <c r="G3" i="29" s="1"/>
  <c r="H3" i="29" s="1"/>
  <c r="B4" i="29"/>
  <c r="G4" i="29" s="1"/>
  <c r="H4" i="29" s="1"/>
  <c r="B6" i="29"/>
  <c r="G6" i="29" s="1"/>
  <c r="H6" i="29" s="1"/>
  <c r="B9" i="29"/>
  <c r="G9" i="29" s="1"/>
  <c r="H9" i="29" s="1"/>
  <c r="B10" i="29"/>
  <c r="G10" i="29" s="1"/>
  <c r="H10" i="29" s="1"/>
  <c r="B11" i="29"/>
  <c r="G11" i="29" s="1"/>
  <c r="H11" i="29" s="1"/>
  <c r="B12" i="29"/>
  <c r="G12" i="29" s="1"/>
  <c r="H12" i="29" s="1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T55" i="20"/>
  <c r="T56" i="20"/>
  <c r="T57" i="20"/>
  <c r="T58" i="20"/>
  <c r="T59" i="20"/>
  <c r="T60" i="20"/>
  <c r="T61" i="20"/>
  <c r="T62" i="20"/>
  <c r="T63" i="20"/>
  <c r="T64" i="20"/>
  <c r="T65" i="20"/>
  <c r="T66" i="20"/>
  <c r="T67" i="20"/>
  <c r="T68" i="20"/>
  <c r="T69" i="20"/>
  <c r="T70" i="20"/>
  <c r="T71" i="20"/>
  <c r="T72" i="20"/>
  <c r="T73" i="20"/>
  <c r="T74" i="20"/>
  <c r="T75" i="20"/>
  <c r="T76" i="20"/>
  <c r="T77" i="20"/>
  <c r="T78" i="20"/>
  <c r="T79" i="20"/>
  <c r="T80" i="20"/>
  <c r="T81" i="20"/>
  <c r="T82" i="20"/>
  <c r="T83" i="20"/>
  <c r="T84" i="20"/>
  <c r="T85" i="20"/>
  <c r="T186" i="20"/>
  <c r="T187" i="20"/>
  <c r="T188" i="20"/>
  <c r="T189" i="20"/>
  <c r="T190" i="20"/>
  <c r="T191" i="20"/>
  <c r="T192" i="20"/>
  <c r="T193" i="20"/>
  <c r="T194" i="20"/>
  <c r="T195" i="20"/>
  <c r="T196" i="20"/>
  <c r="T197" i="20"/>
  <c r="T198" i="20"/>
  <c r="T199" i="20"/>
  <c r="T200" i="20"/>
  <c r="I6" i="20"/>
  <c r="I5" i="20"/>
  <c r="I4" i="20"/>
  <c r="I3" i="20"/>
  <c r="I2" i="20"/>
  <c r="I7" i="20"/>
  <c r="I8" i="20"/>
  <c r="I9" i="20"/>
  <c r="I10" i="20"/>
  <c r="I11" i="20"/>
  <c r="I12" i="20"/>
  <c r="I13" i="20"/>
  <c r="I14" i="20"/>
  <c r="I15" i="20"/>
  <c r="I16" i="20"/>
  <c r="I17" i="20"/>
  <c r="K13" i="29" s="1"/>
  <c r="M13" i="29" s="1"/>
  <c r="I18" i="20"/>
  <c r="I20" i="20"/>
  <c r="K9" i="29" s="1"/>
  <c r="M9" i="29" s="1"/>
  <c r="I21" i="20"/>
  <c r="K10" i="29" s="1"/>
  <c r="M10" i="29" s="1"/>
  <c r="I22" i="20"/>
  <c r="I23" i="20"/>
  <c r="K11" i="29" s="1"/>
  <c r="M11" i="29" s="1"/>
  <c r="I24" i="20"/>
  <c r="I25" i="20"/>
  <c r="I26" i="20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186" i="20"/>
  <c r="I187" i="20"/>
  <c r="I188" i="20"/>
  <c r="I189" i="20"/>
  <c r="I190" i="20"/>
  <c r="I191" i="20"/>
  <c r="I192" i="20"/>
  <c r="I193" i="20"/>
  <c r="I194" i="20"/>
  <c r="I195" i="20"/>
  <c r="I196" i="20"/>
  <c r="I197" i="20"/>
  <c r="I198" i="20"/>
  <c r="I199" i="20"/>
  <c r="I200" i="20"/>
  <c r="K3" i="29" l="1"/>
  <c r="M3" i="29" s="1"/>
  <c r="K2" i="29"/>
  <c r="M2" i="29" s="1"/>
  <c r="K8" i="29"/>
  <c r="M8" i="29" s="1"/>
  <c r="K5" i="29"/>
  <c r="M5" i="29" s="1"/>
  <c r="B5" i="29"/>
  <c r="G5" i="29" s="1"/>
  <c r="H5" i="29" s="1"/>
  <c r="K4" i="29"/>
  <c r="M4" i="29" s="1"/>
  <c r="B13" i="29"/>
  <c r="G13" i="29" s="1"/>
  <c r="H13" i="29" s="1"/>
  <c r="K12" i="29"/>
  <c r="M12" i="29" s="1"/>
  <c r="K6" i="29"/>
  <c r="M6" i="29" s="1"/>
  <c r="K7" i="29"/>
  <c r="M7" i="29" s="1"/>
  <c r="B7" i="29"/>
  <c r="G7" i="29" s="1"/>
  <c r="H7" i="29" s="1"/>
  <c r="L5" i="24"/>
  <c r="M5" i="24" s="1"/>
  <c r="L5" i="22"/>
  <c r="M5" i="22" s="1"/>
  <c r="E5" i="24"/>
  <c r="G5" i="24" s="1"/>
  <c r="E5" i="22"/>
  <c r="B5" i="24"/>
  <c r="B5" i="22"/>
  <c r="K6" i="24"/>
  <c r="T12" i="20"/>
  <c r="I7" i="24"/>
  <c r="T23" i="20"/>
  <c r="F8" i="22"/>
  <c r="T21" i="20"/>
  <c r="H8" i="22"/>
  <c r="T11" i="20"/>
  <c r="I6" i="24"/>
  <c r="T22" i="20"/>
  <c r="F7" i="22"/>
  <c r="T20" i="20"/>
  <c r="E6" i="22"/>
  <c r="T6" i="20"/>
  <c r="B6" i="24"/>
  <c r="T3" i="20"/>
  <c r="L6" i="22"/>
  <c r="T25" i="20"/>
  <c r="E7" i="22"/>
  <c r="T7" i="20"/>
  <c r="C8" i="24"/>
  <c r="D8" i="24" s="1"/>
  <c r="T18" i="20"/>
  <c r="C7" i="24"/>
  <c r="T17" i="20"/>
  <c r="B7" i="24"/>
  <c r="T4" i="20"/>
  <c r="C6" i="24"/>
  <c r="T16" i="20"/>
  <c r="C5" i="24"/>
  <c r="T15" i="20"/>
  <c r="F6" i="22"/>
  <c r="I8" i="22"/>
  <c r="T24" i="20"/>
  <c r="H6" i="22"/>
  <c r="T9" i="20"/>
  <c r="K8" i="22"/>
  <c r="T14" i="20"/>
  <c r="H7" i="22"/>
  <c r="T10" i="20"/>
  <c r="E8" i="22"/>
  <c r="T8" i="20"/>
  <c r="L8" i="22"/>
  <c r="T27" i="20"/>
  <c r="L7" i="22"/>
  <c r="T26" i="20"/>
  <c r="K7" i="24"/>
  <c r="T13" i="20"/>
  <c r="K8" i="24"/>
  <c r="L7" i="24"/>
  <c r="B6" i="22"/>
  <c r="C6" i="22"/>
  <c r="F6" i="24"/>
  <c r="E8" i="24"/>
  <c r="I8" i="24"/>
  <c r="C5" i="22"/>
  <c r="E6" i="24"/>
  <c r="H6" i="24"/>
  <c r="K7" i="22"/>
  <c r="L8" i="24"/>
  <c r="C8" i="22"/>
  <c r="D8" i="22" s="1"/>
  <c r="F8" i="24"/>
  <c r="L6" i="24"/>
  <c r="B7" i="22"/>
  <c r="E7" i="24"/>
  <c r="H7" i="24"/>
  <c r="I6" i="22"/>
  <c r="H8" i="24"/>
  <c r="K6" i="22"/>
  <c r="C7" i="22"/>
  <c r="F7" i="24"/>
  <c r="I7" i="22"/>
  <c r="M19" i="29" l="1"/>
  <c r="H19" i="29"/>
  <c r="C9" i="22"/>
  <c r="G8" i="22"/>
  <c r="I9" i="22"/>
  <c r="H9" i="22"/>
  <c r="F9" i="22"/>
  <c r="L9" i="22"/>
  <c r="B9" i="22"/>
  <c r="G5" i="22"/>
  <c r="E9" i="22"/>
  <c r="K9" i="22"/>
  <c r="M6" i="22"/>
  <c r="B9" i="24"/>
  <c r="B20" i="24" s="1"/>
  <c r="B21" i="24" s="1"/>
  <c r="B22" i="24" s="1"/>
  <c r="B24" i="24" s="1"/>
  <c r="B27" i="24" s="1"/>
  <c r="D5" i="24"/>
  <c r="D5" i="22"/>
  <c r="J7" i="24"/>
  <c r="M7" i="22"/>
  <c r="D7" i="24"/>
  <c r="G6" i="24"/>
  <c r="J7" i="22"/>
  <c r="M8" i="22"/>
  <c r="K9" i="24"/>
  <c r="K20" i="24" s="1"/>
  <c r="M8" i="24"/>
  <c r="J8" i="22"/>
  <c r="D6" i="24"/>
  <c r="G7" i="22"/>
  <c r="J8" i="24"/>
  <c r="G6" i="22"/>
  <c r="D6" i="22"/>
  <c r="I9" i="24"/>
  <c r="I20" i="24" s="1"/>
  <c r="I21" i="24" s="1"/>
  <c r="I22" i="24" s="1"/>
  <c r="I24" i="24" s="1"/>
  <c r="I27" i="24" s="1"/>
  <c r="M7" i="24"/>
  <c r="C9" i="24"/>
  <c r="C20" i="24" s="1"/>
  <c r="C21" i="24" s="1"/>
  <c r="C22" i="24" s="1"/>
  <c r="C24" i="24" s="1"/>
  <c r="C27" i="24" s="1"/>
  <c r="H9" i="24"/>
  <c r="H20" i="24" s="1"/>
  <c r="H21" i="24" s="1"/>
  <c r="H22" i="24" s="1"/>
  <c r="F9" i="24"/>
  <c r="F20" i="24" s="1"/>
  <c r="F21" i="24" s="1"/>
  <c r="F22" i="24" s="1"/>
  <c r="F24" i="24" s="1"/>
  <c r="F27" i="24" s="1"/>
  <c r="J6" i="24"/>
  <c r="G7" i="24"/>
  <c r="L9" i="24"/>
  <c r="L20" i="24" s="1"/>
  <c r="L21" i="24" s="1"/>
  <c r="L22" i="24" s="1"/>
  <c r="L24" i="24" s="1"/>
  <c r="L27" i="24" s="1"/>
  <c r="G8" i="24"/>
  <c r="D7" i="22"/>
  <c r="M6" i="24"/>
  <c r="E9" i="24"/>
  <c r="E20" i="24" s="1"/>
  <c r="E21" i="24" s="1"/>
  <c r="E22" i="24" s="1"/>
  <c r="J6" i="22"/>
  <c r="B29" i="22" l="1"/>
  <c r="B30" i="22" s="1"/>
  <c r="B31" i="22" s="1"/>
  <c r="H29" i="22"/>
  <c r="H30" i="22" s="1"/>
  <c r="H31" i="22" s="1"/>
  <c r="L29" i="22"/>
  <c r="L30" i="22" s="1"/>
  <c r="L31" i="22" s="1"/>
  <c r="I29" i="22"/>
  <c r="I30" i="22" s="1"/>
  <c r="I31" i="22" s="1"/>
  <c r="K29" i="22"/>
  <c r="C29" i="22"/>
  <c r="C30" i="22" s="1"/>
  <c r="C31" i="22" s="1"/>
  <c r="F29" i="22"/>
  <c r="F30" i="22" s="1"/>
  <c r="F31" i="22" s="1"/>
  <c r="E29" i="22"/>
  <c r="D9" i="22"/>
  <c r="J9" i="22"/>
  <c r="M9" i="22"/>
  <c r="G9" i="22"/>
  <c r="D9" i="24"/>
  <c r="M9" i="24"/>
  <c r="J9" i="24"/>
  <c r="D20" i="24"/>
  <c r="D21" i="24" s="1"/>
  <c r="J20" i="24"/>
  <c r="J21" i="24" s="1"/>
  <c r="G20" i="24"/>
  <c r="G21" i="24" s="1"/>
  <c r="G9" i="24"/>
  <c r="K21" i="24"/>
  <c r="K22" i="24" s="1"/>
  <c r="M20" i="24"/>
  <c r="M21" i="24" s="1"/>
  <c r="D27" i="24"/>
  <c r="H24" i="24"/>
  <c r="H27" i="24" s="1"/>
  <c r="J27" i="24" s="1"/>
  <c r="E24" i="24"/>
  <c r="E27" i="24" s="1"/>
  <c r="G27" i="24" s="1"/>
  <c r="C33" i="22" l="1"/>
  <c r="C36" i="22" s="1"/>
  <c r="H33" i="22"/>
  <c r="H46" i="22" s="1"/>
  <c r="I33" i="22"/>
  <c r="I46" i="22" s="1"/>
  <c r="L33" i="22"/>
  <c r="L36" i="22" s="1"/>
  <c r="M29" i="22"/>
  <c r="M30" i="22" s="1"/>
  <c r="M31" i="22" s="1"/>
  <c r="D29" i="22"/>
  <c r="D30" i="22" s="1"/>
  <c r="D31" i="22" s="1"/>
  <c r="G2" i="28"/>
  <c r="D2" i="28"/>
  <c r="F2" i="28"/>
  <c r="J29" i="22"/>
  <c r="J30" i="22" s="1"/>
  <c r="J31" i="22" s="1"/>
  <c r="E2" i="28"/>
  <c r="K30" i="22"/>
  <c r="K31" i="22" s="1"/>
  <c r="F33" i="22"/>
  <c r="G29" i="22"/>
  <c r="G30" i="22" s="1"/>
  <c r="G31" i="22" s="1"/>
  <c r="E30" i="22"/>
  <c r="J22" i="24"/>
  <c r="J24" i="24" s="1"/>
  <c r="M22" i="24"/>
  <c r="M24" i="24" s="1"/>
  <c r="D22" i="24"/>
  <c r="D24" i="24" s="1"/>
  <c r="G22" i="24"/>
  <c r="G24" i="24" s="1"/>
  <c r="B33" i="22"/>
  <c r="K24" i="24"/>
  <c r="K27" i="24" s="1"/>
  <c r="M27" i="24" s="1"/>
  <c r="I48" i="22" l="1"/>
  <c r="I51" i="22" s="1"/>
  <c r="I47" i="22"/>
  <c r="I50" i="22" s="1"/>
  <c r="H48" i="22"/>
  <c r="H51" i="22" s="1"/>
  <c r="H47" i="22"/>
  <c r="H50" i="22" s="1"/>
  <c r="B39" i="22"/>
  <c r="K32" i="22" s="1"/>
  <c r="C46" i="22"/>
  <c r="H36" i="22"/>
  <c r="L46" i="22"/>
  <c r="K40" i="22"/>
  <c r="I36" i="22"/>
  <c r="J33" i="22"/>
  <c r="H40" i="22"/>
  <c r="F36" i="22"/>
  <c r="F46" i="22"/>
  <c r="D33" i="22"/>
  <c r="B46" i="22"/>
  <c r="J46" i="22"/>
  <c r="G7" i="28"/>
  <c r="G13" i="28" s="1"/>
  <c r="F7" i="28"/>
  <c r="F13" i="28" s="1"/>
  <c r="E40" i="22"/>
  <c r="E31" i="22"/>
  <c r="D7" i="28"/>
  <c r="D13" i="28" s="1"/>
  <c r="E7" i="28"/>
  <c r="E13" i="28" s="1"/>
  <c r="H31" i="24"/>
  <c r="K33" i="22"/>
  <c r="B40" i="22"/>
  <c r="K31" i="24"/>
  <c r="B31" i="24"/>
  <c r="E31" i="24"/>
  <c r="B30" i="24"/>
  <c r="K32" i="24" s="1"/>
  <c r="B36" i="22"/>
  <c r="D36" i="22" s="1"/>
  <c r="J36" i="22" l="1"/>
  <c r="I49" i="22"/>
  <c r="J13" i="28"/>
  <c r="H49" i="22"/>
  <c r="K44" i="22"/>
  <c r="K45" i="22"/>
  <c r="O32" i="22"/>
  <c r="N32" i="22"/>
  <c r="N41" i="22"/>
  <c r="P32" i="22"/>
  <c r="J48" i="22"/>
  <c r="J51" i="22" s="1"/>
  <c r="J47" i="22"/>
  <c r="J50" i="22" s="1"/>
  <c r="F48" i="22"/>
  <c r="F51" i="22" s="1"/>
  <c r="F47" i="22"/>
  <c r="F50" i="22" s="1"/>
  <c r="L47" i="22"/>
  <c r="L50" i="22" s="1"/>
  <c r="L48" i="22"/>
  <c r="L51" i="22" s="1"/>
  <c r="H45" i="22"/>
  <c r="H44" i="22"/>
  <c r="B47" i="22"/>
  <c r="B50" i="22" s="1"/>
  <c r="B48" i="22"/>
  <c r="B51" i="22" s="1"/>
  <c r="E44" i="22"/>
  <c r="E45" i="22"/>
  <c r="C48" i="22"/>
  <c r="C51" i="22" s="1"/>
  <c r="C47" i="22"/>
  <c r="C50" i="22" s="1"/>
  <c r="B44" i="22"/>
  <c r="B45" i="22"/>
  <c r="K43" i="22"/>
  <c r="H43" i="22"/>
  <c r="B43" i="22"/>
  <c r="E43" i="22"/>
  <c r="E32" i="22"/>
  <c r="I32" i="22"/>
  <c r="C32" i="22"/>
  <c r="H32" i="22"/>
  <c r="F32" i="22"/>
  <c r="L32" i="22"/>
  <c r="B32" i="22"/>
  <c r="D32" i="22"/>
  <c r="J32" i="22"/>
  <c r="G32" i="22"/>
  <c r="M32" i="22"/>
  <c r="E33" i="22"/>
  <c r="E46" i="22" s="1"/>
  <c r="H41" i="22"/>
  <c r="D46" i="22"/>
  <c r="M33" i="22"/>
  <c r="K46" i="22"/>
  <c r="K36" i="22"/>
  <c r="M36" i="22" s="1"/>
  <c r="E41" i="22"/>
  <c r="B41" i="22"/>
  <c r="K41" i="22"/>
  <c r="H32" i="24"/>
  <c r="B32" i="24"/>
  <c r="E32" i="24"/>
  <c r="C49" i="22" l="1"/>
  <c r="F49" i="22"/>
  <c r="L49" i="22"/>
  <c r="J49" i="22"/>
  <c r="E48" i="22"/>
  <c r="E51" i="22" s="1"/>
  <c r="E47" i="22"/>
  <c r="E50" i="22" s="1"/>
  <c r="B49" i="22"/>
  <c r="K47" i="22"/>
  <c r="K50" i="22" s="1"/>
  <c r="K48" i="22"/>
  <c r="K51" i="22" s="1"/>
  <c r="D47" i="22"/>
  <c r="D50" i="22" s="1"/>
  <c r="D48" i="22"/>
  <c r="D51" i="22" s="1"/>
  <c r="E36" i="22"/>
  <c r="G36" i="22" s="1"/>
  <c r="G46" i="22"/>
  <c r="G33" i="22"/>
  <c r="M46" i="22"/>
  <c r="E49" i="22" l="1"/>
  <c r="D49" i="22"/>
  <c r="G48" i="22"/>
  <c r="G51" i="22" s="1"/>
  <c r="G47" i="22"/>
  <c r="G50" i="22" s="1"/>
  <c r="K49" i="22"/>
  <c r="M48" i="22"/>
  <c r="M51" i="22" s="1"/>
  <c r="M47" i="22"/>
  <c r="M50" i="22" s="1"/>
  <c r="G49" i="22" l="1"/>
  <c r="M49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tc={FD4B12A4-1150-40A6-B9AF-3E2666C3C9DC}</author>
  </authors>
  <commentList>
    <comment ref="D1" authorId="0" shapeId="0" xr:uid="{FD4B12A4-1150-40A6-B9AF-3E2666C3C9D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Numéro de référence généré par Calista lors du dépôt du projet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tc={2C4EE160-C33D-42AE-BAD0-1614C2C6BA23}</author>
    <author>tc={4037E15C-3986-445A-B3E0-5309E37C1456}</author>
  </authors>
  <commentList>
    <comment ref="S1" authorId="0" shapeId="0" xr:uid="{2C4EE160-C33D-42AE-BAD0-1614C2C6BA2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Obligatoires pour les coûts réels et les forfaits</t>
      </text>
    </comment>
    <comment ref="T1" authorId="1" shapeId="0" xr:uid="{4037E15C-3986-445A-B3E0-5309E37C145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 pour les coûts unitaires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tc={23D890D0-420B-4B9A-83BC-D64D5A695362}</author>
    <author>tc={11778A97-4728-42FF-B04A-45225A4107E5}</author>
  </authors>
  <commentList>
    <comment ref="T1" authorId="0" shapeId="0" xr:uid="{23D890D0-420B-4B9A-83BC-D64D5A6953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Obligatoires pour les coûts réels et les forfaits</t>
      </text>
    </comment>
    <comment ref="U1" authorId="1" shapeId="0" xr:uid="{11778A97-4728-42FF-B04A-45225A4107E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 pour les coûts unitaires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tc={E4712F2E-6A09-488E-9D60-7999CB062F97}</author>
    <author>tc={C2736BD6-6655-4F2C-A429-97105F4BFA31}</author>
    <author>tc={36BBCAF9-9150-4156-949C-E8D6C76B848B}</author>
    <author>tc={24E85A0D-BED4-4F05-9207-AA5DAEFBB562}</author>
  </authors>
  <commentList>
    <comment ref="K1" authorId="0" shapeId="0" xr:uid="{E4712F2E-6A09-488E-9D60-7999CB062F9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Non obligatoire pour les coûts non unitaires</t>
      </text>
    </comment>
    <comment ref="M1" authorId="1" shapeId="0" xr:uid="{C2736BD6-6655-4F2C-A429-97105F4BFA3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Non obligatoire pour les coûts non unitaires</t>
      </text>
    </comment>
    <comment ref="N1" authorId="2" shapeId="0" xr:uid="{36BBCAF9-9150-4156-949C-E8D6C76B848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Obligatoires pour les coûts réels et les forfaits</t>
      </text>
    </comment>
    <comment ref="O1" authorId="3" shapeId="0" xr:uid="{24E85A0D-BED4-4F05-9207-AA5DAEFBB5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 pour les coûts unitaires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tc={A9D1B6A5-B93C-44C9-AA0D-129AD6FB8625}</author>
    <author>tc={723F6F57-061D-4E8B-875E-A9F799D29A75}</author>
    <author>tc={AAFEDDA6-86EE-4CCC-A76F-83FA84FAD420}</author>
    <author>tc={80E05DA5-0671-466B-9E56-A5E72D6622B4}</author>
  </authors>
  <commentList>
    <comment ref="L1" authorId="0" shapeId="0" xr:uid="{A9D1B6A5-B93C-44C9-AA0D-129AD6FB862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Non obligatoire pour les coûts non unitaires</t>
      </text>
    </comment>
    <comment ref="N1" authorId="1" shapeId="0" xr:uid="{723F6F57-061D-4E8B-875E-A9F799D29A7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Non obligatoire pour les coûts non unitaires</t>
      </text>
    </comment>
    <comment ref="O1" authorId="2" shapeId="0" xr:uid="{AAFEDDA6-86EE-4CCC-A76F-83FA84FAD42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Obligatoires pour les coûts réels et les forfaits</t>
      </text>
    </comment>
    <comment ref="P1" authorId="3" shapeId="0" xr:uid="{80E05DA5-0671-466B-9E56-A5E72D6622B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 pour les coûts unitaires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tc={8157E14C-AD01-4E55-B566-D64D7736FCE3}</author>
    <author>tc={0077B23B-1B7A-40F5-BE3C-438F92993DC0}</author>
    <author>tc={2AD0B082-8DBF-4718-8855-D80769D39769}</author>
    <author>tc={688A8B67-7A6A-4729-A8C1-9A7ACC744F3E}</author>
  </authors>
  <commentList>
    <comment ref="L1" authorId="0" shapeId="0" xr:uid="{8157E14C-AD01-4E55-B566-D64D7736FCE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Non obligatoire pour les coûts non unitaires</t>
      </text>
    </comment>
    <comment ref="N1" authorId="1" shapeId="0" xr:uid="{0077B23B-1B7A-40F5-BE3C-438F92993DC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Non obligatoire pour les coûts non unitaires</t>
      </text>
    </comment>
    <comment ref="O1" authorId="2" shapeId="0" xr:uid="{2AD0B082-8DBF-4718-8855-D80769D3976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Obligatoires pour les coûts réels et les forfaits</t>
      </text>
    </comment>
    <comment ref="P1" authorId="3" shapeId="0" xr:uid="{688A8B67-7A6A-4729-A8C1-9A7ACC744F3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 pour les coûts unitaires</t>
      </text>
    </comment>
  </commentList>
</comments>
</file>

<file path=xl/sharedStrings.xml><?xml version="1.0" encoding="utf-8"?>
<sst xmlns="http://schemas.openxmlformats.org/spreadsheetml/2006/main" count="1054" uniqueCount="186">
  <si>
    <t>Informations importantes</t>
  </si>
  <si>
    <t>Merci de compléter uniquement les cellules surlignées en jaune dans l'ensemble de ce document.</t>
  </si>
  <si>
    <t>Si une ligne ou une colonne doit être ajoutée dans un tableau, merci de contacter votre gestionnaire technique.</t>
  </si>
  <si>
    <t>Des informations sont disponibles dans le vademecum de la mesure COOTECH pour aider au remplissage de cette annexe.</t>
  </si>
  <si>
    <t>Les dépenses en démonstrateurs, en prototypes et en sous-traitances ne sont prises en compte hors forfait que si chaque poste dépasse 30k€.</t>
  </si>
  <si>
    <t>Partenaires</t>
  </si>
  <si>
    <t>Nom de l'entreprise</t>
  </si>
  <si>
    <t>Taille de l'entreprise</t>
  </si>
  <si>
    <t>Projet # 1 (= chef de file)</t>
  </si>
  <si>
    <t>GE</t>
  </si>
  <si>
    <t>Projet # 2</t>
  </si>
  <si>
    <t>PE</t>
  </si>
  <si>
    <t>Projet # 3</t>
  </si>
  <si>
    <t>Projet # 4</t>
  </si>
  <si>
    <t>Qualification 
RI / DE</t>
  </si>
  <si>
    <t>WP(s)</t>
  </si>
  <si>
    <t>Fonction</t>
  </si>
  <si>
    <t>Nom</t>
  </si>
  <si>
    <t>Catégorie "ancienneté" (diplôme)</t>
  </si>
  <si>
    <t>Taux d'occupation</t>
  </si>
  <si>
    <t>Durée d'occupation
(mois)</t>
  </si>
  <si>
    <t>Hommes * Mois</t>
  </si>
  <si>
    <t>Quantité totale
(h)</t>
  </si>
  <si>
    <t>Coût unitaire
(€/h)</t>
  </si>
  <si>
    <t>Montant</t>
  </si>
  <si>
    <t>Référence interne du projet</t>
  </si>
  <si>
    <t>Code de la rubrique</t>
  </si>
  <si>
    <t>Type</t>
  </si>
  <si>
    <t>Libellé</t>
  </si>
  <si>
    <t>Quantité</t>
  </si>
  <si>
    <t>Montant estimé</t>
  </si>
  <si>
    <t>Description</t>
  </si>
  <si>
    <t>RI</t>
  </si>
  <si>
    <t>Chef de projet</t>
  </si>
  <si>
    <t>Prof. intellectuelles, scientifiques et artistiques "senior" (ens. sup. long)</t>
  </si>
  <si>
    <t>Frais de personnel</t>
  </si>
  <si>
    <t>Chercheur</t>
  </si>
  <si>
    <t>Prof. intermédiaires "junior" (ens. sup. long)</t>
  </si>
  <si>
    <t>DE</t>
  </si>
  <si>
    <t>Prof. intellectuelles, scientifiques et artistiques "junior" (ens. sup. long)</t>
  </si>
  <si>
    <t>Description du poste</t>
  </si>
  <si>
    <t>Budget</t>
  </si>
  <si>
    <t>Référence du devis</t>
  </si>
  <si>
    <t>Frais de démonstrateurs - Prototypes - Equipements spécifiques</t>
  </si>
  <si>
    <t>Nom du sous-traitant</t>
  </si>
  <si>
    <t>Description de la mission</t>
  </si>
  <si>
    <t>Budget RI (€)</t>
  </si>
  <si>
    <t>Budget DE (€)</t>
  </si>
  <si>
    <t>Budget global (€)</t>
  </si>
  <si>
    <t>Technicien</t>
  </si>
  <si>
    <t>Personnel d'appui</t>
  </si>
  <si>
    <t>Sous-total : Personnel</t>
  </si>
  <si>
    <t>Frais de démonstrateurs et prototypes</t>
  </si>
  <si>
    <t>Démonstrateurs labo (RI)</t>
  </si>
  <si>
    <t>Démonstrateurs réels/Prototypes (DE)</t>
  </si>
  <si>
    <t>Sous-total : Frais de fonctionnement</t>
  </si>
  <si>
    <t xml:space="preserve">Frais de sous-traitance </t>
  </si>
  <si>
    <t>Entreprise liée en Belgique</t>
  </si>
  <si>
    <t>CRA, université ou haute école</t>
  </si>
  <si>
    <t>Personnel mis à disposition</t>
  </si>
  <si>
    <t>Autre sous-traitance</t>
  </si>
  <si>
    <t>Sous-total: Frais de sous-traitance</t>
  </si>
  <si>
    <t>Frais forfaitaires (25%)</t>
  </si>
  <si>
    <t>Sous-total: Frais généraux</t>
  </si>
  <si>
    <t xml:space="preserve">TOTAL </t>
  </si>
  <si>
    <t>Taux de l'aide (%)</t>
  </si>
  <si>
    <t>Part privée</t>
  </si>
  <si>
    <t xml:space="preserve">Budget total de la recherche   </t>
  </si>
  <si>
    <t>Budget total par entreprise</t>
  </si>
  <si>
    <t>Fraction du budget total</t>
  </si>
  <si>
    <t>Intervention de la Région wallonne</t>
  </si>
  <si>
    <r>
      <rPr>
        <b/>
        <u/>
        <sz val="12"/>
        <rFont val="Arial"/>
        <family val="2"/>
      </rPr>
      <t xml:space="preserve">Remarque :
</t>
    </r>
    <r>
      <rPr>
        <sz val="12"/>
        <rFont val="Arial"/>
        <family val="2"/>
      </rPr>
      <t xml:space="preserve">
Ce tableau est donné à titre informatif.
Taux de chargement compris</t>
    </r>
  </si>
  <si>
    <t>Niveau d'enseignement</t>
  </si>
  <si>
    <t>Ancienneté</t>
  </si>
  <si>
    <t>Catégorie professionnelle 
(classification internationale type des professions - CITP-08)</t>
  </si>
  <si>
    <t>Profession scientifique</t>
  </si>
  <si>
    <t>Profession intermédiaire</t>
  </si>
  <si>
    <t>Employé administratif</t>
  </si>
  <si>
    <t>Enseignement secondaire</t>
  </si>
  <si>
    <t>Junior (0-9 ans)</t>
  </si>
  <si>
    <t>n/a</t>
  </si>
  <si>
    <t>Senior (10-19 ans)</t>
  </si>
  <si>
    <t>Expert (20 ans et +)</t>
  </si>
  <si>
    <t>Enseignement supérieur de type court</t>
  </si>
  <si>
    <t>Enseignement supérieur de type long</t>
  </si>
  <si>
    <t>Taille</t>
  </si>
  <si>
    <t>Libellés</t>
  </si>
  <si>
    <t>Aides</t>
  </si>
  <si>
    <t xml:space="preserve">Employé de bureau "expert" (ens. sec.) </t>
  </si>
  <si>
    <t>340</t>
  </si>
  <si>
    <t>Qualification</t>
  </si>
  <si>
    <t>Taux</t>
  </si>
  <si>
    <t>ME</t>
  </si>
  <si>
    <t xml:space="preserve">Employé de bureau "junior" (ens. sec.) </t>
  </si>
  <si>
    <t>320</t>
  </si>
  <si>
    <t xml:space="preserve">Employé de bureau "senior" (ens. sec.) </t>
  </si>
  <si>
    <t>330</t>
  </si>
  <si>
    <t>Prof. Intellectuelles, scientifiques et artistiques "expert" (ens. sup. court)</t>
  </si>
  <si>
    <t>460</t>
  </si>
  <si>
    <t>Prof. Intellectuelles, scientifiques et artistiques "junior" (ens. sup. court)</t>
  </si>
  <si>
    <t>440</t>
  </si>
  <si>
    <t>Type de dépense</t>
  </si>
  <si>
    <t>Prof. Intellectuelles, scientifiques et artistiques "senior" (ens. sup. court)</t>
  </si>
  <si>
    <t>450</t>
  </si>
  <si>
    <t>Forfait calculé</t>
  </si>
  <si>
    <t>Prof. intellectuelles, scientifiques et artistiques "expert" (ens. sup. long)</t>
  </si>
  <si>
    <t>490</t>
  </si>
  <si>
    <t>Coût réel</t>
  </si>
  <si>
    <t>470</t>
  </si>
  <si>
    <t>Coût unitaire</t>
  </si>
  <si>
    <t>480</t>
  </si>
  <si>
    <t>Prof. intermédiaires "expert" (ens. sec.)</t>
  </si>
  <si>
    <t>370</t>
  </si>
  <si>
    <t>Qualifications</t>
  </si>
  <si>
    <t>Prof. intermédiaires "expert" (ens. sup. court)</t>
  </si>
  <si>
    <t>400</t>
  </si>
  <si>
    <t>Prof. intermédiaires "expert" (ens. sup. long)</t>
  </si>
  <si>
    <t>430</t>
  </si>
  <si>
    <t>Prof. intermédiaires "junior" (ens. sec.)</t>
  </si>
  <si>
    <t>350</t>
  </si>
  <si>
    <t>Prof. intermédiaires "junior" (ens. sup. court)</t>
  </si>
  <si>
    <t>380</t>
  </si>
  <si>
    <t>410</t>
  </si>
  <si>
    <t>Prof. intermédiaires "senior" (ens. sec.)</t>
  </si>
  <si>
    <t>360</t>
  </si>
  <si>
    <t>Prof. intermédiaires "senior" (ens. sup. court)</t>
  </si>
  <si>
    <t>390</t>
  </si>
  <si>
    <t>Prof. intermédiaires "senior" (ens. sup. long)</t>
  </si>
  <si>
    <t>420</t>
  </si>
  <si>
    <t>Forfait (FP)</t>
  </si>
  <si>
    <t>Forfait (Pro)</t>
  </si>
  <si>
    <t>Forfait (ST)</t>
  </si>
  <si>
    <t>Total</t>
  </si>
  <si>
    <t>Frais de personnel du bénéficiaire</t>
  </si>
  <si>
    <t>Frais de personnel entreprise belge liée</t>
  </si>
  <si>
    <t>Sous-total : Personnel entreprise belge liée</t>
  </si>
  <si>
    <t>Sous-total : Frais de démonstrateurs et prototypes</t>
  </si>
  <si>
    <t>Entreprise belge liée (hors personnel)</t>
  </si>
  <si>
    <t>Frais de sous-traitance de haute technicité et de technologie de pointe</t>
  </si>
  <si>
    <t>Entreprise étrangère liée</t>
  </si>
  <si>
    <t xml:space="preserve">Bureaux de conseil, de consultance et de services R&amp;D </t>
  </si>
  <si>
    <t>Prototypes (DE)</t>
  </si>
  <si>
    <t>Sous-total: Frais forfaitaires</t>
  </si>
  <si>
    <t>Sous-total: Frais de sous-traitance haute technicité et de technologie de pointe</t>
  </si>
  <si>
    <t>Sous-total: Frais de sous-traitance haute technicité et de technologie de pointe avec entreprise liée</t>
  </si>
  <si>
    <t>Frais de sous-traitance de haute technicité et de technologie de pointe avec entreprise liée</t>
  </si>
  <si>
    <t>Forfait (FP entr liée)</t>
  </si>
  <si>
    <t>Forfait (ST entre liée)</t>
  </si>
  <si>
    <t>Code rubrique</t>
  </si>
  <si>
    <t xml:space="preserve">Frais de personnel d'une entreprise belge liée au bénéficiaire </t>
  </si>
  <si>
    <t>Frais de sous-traitance de haute technicité et de technologie de pointe avec une entreprise liée</t>
  </si>
  <si>
    <t>NB.SI</t>
  </si>
  <si>
    <t>Nom de l'entreprise bénéficiaire</t>
  </si>
  <si>
    <t>Nom de l'entreprise belge liée</t>
  </si>
  <si>
    <t>Toute autre entreprise</t>
  </si>
  <si>
    <t>Frais de personnel entreprise bénéficiaire</t>
  </si>
  <si>
    <t>Sous-total : Personnel entreprise bénéficiaire</t>
  </si>
  <si>
    <t>Nom de l'entreprise liée</t>
  </si>
  <si>
    <t>SUBVENTION</t>
  </si>
  <si>
    <t>Part subventionnée</t>
  </si>
  <si>
    <t>WP</t>
  </si>
  <si>
    <t>TOTAL</t>
  </si>
  <si>
    <t>SOUS-TOTAL</t>
  </si>
  <si>
    <t>h.m personnel entreprise bénéficiaire</t>
  </si>
  <si>
    <t>h.m personnel entreprise belge liée</t>
  </si>
  <si>
    <t>%</t>
  </si>
  <si>
    <t>Part budget total</t>
  </si>
  <si>
    <t>Zone géographique</t>
  </si>
  <si>
    <t>Zone</t>
  </si>
  <si>
    <t>Plus développée</t>
  </si>
  <si>
    <t>Moins développée</t>
  </si>
  <si>
    <t>Part FEDER</t>
  </si>
  <si>
    <t>Part RW</t>
  </si>
  <si>
    <t>FEDER</t>
  </si>
  <si>
    <t>RW</t>
  </si>
  <si>
    <t>En transition</t>
  </si>
  <si>
    <t>Part EU</t>
  </si>
  <si>
    <t>Merci de mentionner la mesure pour laquelle vous compléter cette annexe</t>
  </si>
  <si>
    <t>Mesure</t>
  </si>
  <si>
    <t>Mesure 1 - COOTECH</t>
  </si>
  <si>
    <t>Mesure 26 - COOTECH Défense</t>
  </si>
  <si>
    <t>Barèmes 2026 - Tarif horaire (€/h)</t>
  </si>
  <si>
    <t>Projet # 5</t>
  </si>
  <si>
    <t>FR FEDER</t>
  </si>
  <si>
    <t>FR RW</t>
  </si>
  <si>
    <t>Fonds de roulement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</si>
</sst>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 &quot;€&quot;\ * #,##0.00_ ;_ &quot;€&quot;\ * \-#,##0.00_ ;_ &quot;€&quot;\ * &quot;-&quot;??_ ;_ @_ "/>
    <numFmt numFmtId="165" formatCode="#,##0.00\ &quot;€&quot;"/>
    <numFmt numFmtId="166" formatCode="#,##0\ &quot;€&quot;"/>
    <numFmt numFmtId="167" formatCode="_-* #,##0.00\ [$€-80C]_-;\-* #,##0.00\ [$€-80C]_-;_-* &quot;-&quot;??\ [$€-80C]_-;_-@_-"/>
    <numFmt numFmtId="168" formatCode="_-* #,##0_-;\-* #,##0_-;_-* &quot;-&quot;??_-;_-@_-"/>
  </numFmts>
  <fonts count="16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i/>
      <sz val="10"/>
      <name val="Arial"/>
      <family val="2"/>
    </font>
    <font>
      <sz val="10"/>
      <color rgb="FF0070C0"/>
      <name val="Arial"/>
      <family val="2"/>
    </font>
    <font>
      <b/>
      <sz val="10"/>
      <color theme="0"/>
      <name val="Arial"/>
      <family val="2"/>
    </font>
    <font>
      <i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/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darkUp">
        <bgColor theme="0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8" fillId="0" borderId="0"/>
    <xf numFmtId="164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</cellStyleXfs>
  <cellXfs count="273">
    <xf numFmtId="0" fontId="0" fillId="0" borderId="0" xfId="0"/>
    <xf numFmtId="0" fontId="4" fillId="0" borderId="0" xfId="0" applyFont="1" applyAlignment="1">
      <alignment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7" fillId="0" borderId="20" xfId="0" applyFont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0" xfId="0" applyFont="1" applyFill="1" applyAlignment="1">
      <alignment vertical="top" wrapText="1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7" fontId="7" fillId="3" borderId="5" xfId="2" applyNumberFormat="1" applyFont="1" applyFill="1" applyBorder="1" applyAlignment="1">
      <alignment horizontal="center" vertical="center" wrapText="1"/>
    </xf>
    <xf numFmtId="167" fontId="0" fillId="0" borderId="0" xfId="2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9" fontId="7" fillId="3" borderId="1" xfId="4" applyFont="1" applyFill="1" applyBorder="1" applyAlignment="1">
      <alignment horizontal="center" vertical="center" wrapText="1"/>
    </xf>
    <xf numFmtId="9" fontId="0" fillId="0" borderId="0" xfId="4" applyFont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5" fontId="2" fillId="5" borderId="6" xfId="0" applyNumberFormat="1" applyFont="1" applyFill="1" applyBorder="1" applyAlignment="1">
      <alignment horizontal="center" vertical="center" wrapText="1"/>
    </xf>
    <xf numFmtId="168" fontId="10" fillId="0" borderId="0" xfId="1" applyNumberFormat="1" applyFont="1" applyAlignment="1">
      <alignment horizontal="center"/>
    </xf>
    <xf numFmtId="168" fontId="9" fillId="0" borderId="0" xfId="1" applyNumberFormat="1" applyFont="1" applyAlignment="1">
      <alignment horizontal="center"/>
    </xf>
    <xf numFmtId="0" fontId="7" fillId="0" borderId="20" xfId="0" applyFont="1" applyBorder="1"/>
    <xf numFmtId="167" fontId="0" fillId="0" borderId="1" xfId="2" applyNumberFormat="1" applyFont="1" applyBorder="1" applyAlignment="1">
      <alignment horizontal="center" vertical="center"/>
    </xf>
    <xf numFmtId="165" fontId="5" fillId="0" borderId="30" xfId="0" applyNumberFormat="1" applyFont="1" applyBorder="1" applyAlignment="1">
      <alignment vertical="center" wrapText="1"/>
    </xf>
    <xf numFmtId="165" fontId="5" fillId="0" borderId="31" xfId="0" applyNumberFormat="1" applyFont="1" applyBorder="1" applyAlignment="1">
      <alignment vertical="center" wrapText="1"/>
    </xf>
    <xf numFmtId="165" fontId="5" fillId="0" borderId="32" xfId="0" applyNumberFormat="1" applyFont="1" applyBorder="1" applyAlignment="1">
      <alignment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34" xfId="0" applyNumberFormat="1" applyFont="1" applyBorder="1" applyAlignment="1">
      <alignment horizontal="center" vertical="center" wrapText="1"/>
    </xf>
    <xf numFmtId="165" fontId="4" fillId="0" borderId="35" xfId="0" applyNumberFormat="1" applyFont="1" applyBorder="1" applyAlignment="1">
      <alignment horizontal="center" vertical="center" wrapText="1"/>
    </xf>
    <xf numFmtId="165" fontId="2" fillId="0" borderId="35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165" fontId="2" fillId="0" borderId="34" xfId="0" applyNumberFormat="1" applyFont="1" applyBorder="1" applyAlignment="1">
      <alignment horizontal="center" vertical="center" wrapText="1"/>
    </xf>
    <xf numFmtId="165" fontId="2" fillId="0" borderId="36" xfId="0" applyNumberFormat="1" applyFont="1" applyBorder="1" applyAlignment="1">
      <alignment horizontal="center" vertical="center" wrapText="1"/>
    </xf>
    <xf numFmtId="165" fontId="2" fillId="0" borderId="37" xfId="0" applyNumberFormat="1" applyFont="1" applyBorder="1" applyAlignment="1">
      <alignment horizontal="center" vertical="center" wrapText="1"/>
    </xf>
    <xf numFmtId="165" fontId="2" fillId="0" borderId="38" xfId="0" applyNumberFormat="1" applyFont="1" applyBorder="1" applyAlignment="1">
      <alignment horizontal="center" vertical="center" wrapText="1"/>
    </xf>
    <xf numFmtId="165" fontId="3" fillId="3" borderId="39" xfId="0" applyNumberFormat="1" applyFont="1" applyFill="1" applyBorder="1" applyAlignment="1">
      <alignment horizontal="center" vertical="center" wrapText="1"/>
    </xf>
    <xf numFmtId="165" fontId="3" fillId="3" borderId="40" xfId="0" applyNumberFormat="1" applyFont="1" applyFill="1" applyBorder="1" applyAlignment="1">
      <alignment horizontal="center" vertical="center" wrapText="1"/>
    </xf>
    <xf numFmtId="165" fontId="3" fillId="3" borderId="41" xfId="0" applyNumberFormat="1" applyFont="1" applyFill="1" applyBorder="1" applyAlignment="1">
      <alignment horizontal="center" vertical="center" wrapText="1"/>
    </xf>
    <xf numFmtId="165" fontId="3" fillId="3" borderId="42" xfId="0" applyNumberFormat="1" applyFont="1" applyFill="1" applyBorder="1" applyAlignment="1">
      <alignment horizontal="center" vertical="center" wrapText="1"/>
    </xf>
    <xf numFmtId="165" fontId="3" fillId="0" borderId="28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165" fontId="2" fillId="5" borderId="35" xfId="0" applyNumberFormat="1" applyFont="1" applyFill="1" applyBorder="1" applyAlignment="1">
      <alignment horizontal="center" vertical="center" wrapText="1"/>
    </xf>
    <xf numFmtId="165" fontId="3" fillId="3" borderId="43" xfId="0" applyNumberFormat="1" applyFont="1" applyFill="1" applyBorder="1" applyAlignment="1">
      <alignment horizontal="center" vertical="center" wrapText="1"/>
    </xf>
    <xf numFmtId="165" fontId="2" fillId="0" borderId="28" xfId="0" applyNumberFormat="1" applyFont="1" applyBorder="1" applyAlignment="1">
      <alignment horizontal="center" vertical="center" wrapText="1"/>
    </xf>
    <xf numFmtId="165" fontId="2" fillId="0" borderId="29" xfId="0" applyNumberFormat="1" applyFont="1" applyBorder="1" applyAlignment="1">
      <alignment horizontal="center" vertical="center" wrapText="1"/>
    </xf>
    <xf numFmtId="165" fontId="3" fillId="3" borderId="44" xfId="0" applyNumberFormat="1" applyFont="1" applyFill="1" applyBorder="1" applyAlignment="1">
      <alignment horizontal="center" vertical="center" wrapText="1"/>
    </xf>
    <xf numFmtId="165" fontId="3" fillId="3" borderId="45" xfId="0" applyNumberFormat="1" applyFont="1" applyFill="1" applyBorder="1" applyAlignment="1">
      <alignment horizontal="center" vertical="center" wrapText="1"/>
    </xf>
    <xf numFmtId="165" fontId="3" fillId="3" borderId="46" xfId="0" applyNumberFormat="1" applyFont="1" applyFill="1" applyBorder="1" applyAlignment="1">
      <alignment horizontal="center" vertical="center" wrapText="1"/>
    </xf>
    <xf numFmtId="165" fontId="3" fillId="3" borderId="47" xfId="0" applyNumberFormat="1" applyFont="1" applyFill="1" applyBorder="1" applyAlignment="1">
      <alignment horizontal="center" vertical="center" wrapText="1"/>
    </xf>
    <xf numFmtId="165" fontId="3" fillId="3" borderId="48" xfId="0" applyNumberFormat="1" applyFont="1" applyFill="1" applyBorder="1" applyAlignment="1">
      <alignment horizontal="center" vertical="center" wrapText="1"/>
    </xf>
    <xf numFmtId="165" fontId="3" fillId="3" borderId="49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vertical="center" wrapText="1"/>
    </xf>
    <xf numFmtId="165" fontId="3" fillId="10" borderId="25" xfId="0" applyNumberFormat="1" applyFont="1" applyFill="1" applyBorder="1" applyAlignment="1">
      <alignment horizontal="center" vertical="center"/>
    </xf>
    <xf numFmtId="165" fontId="3" fillId="4" borderId="26" xfId="0" applyNumberFormat="1" applyFont="1" applyFill="1" applyBorder="1" applyAlignment="1">
      <alignment horizontal="center" vertical="center"/>
    </xf>
    <xf numFmtId="165" fontId="3" fillId="11" borderId="27" xfId="0" applyNumberFormat="1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65" fontId="5" fillId="10" borderId="51" xfId="0" applyNumberFormat="1" applyFont="1" applyFill="1" applyBorder="1" applyAlignment="1">
      <alignment horizontal="center" vertical="center"/>
    </xf>
    <xf numFmtId="165" fontId="5" fillId="4" borderId="52" xfId="0" applyNumberFormat="1" applyFont="1" applyFill="1" applyBorder="1" applyAlignment="1">
      <alignment horizontal="center" vertical="center"/>
    </xf>
    <xf numFmtId="165" fontId="5" fillId="11" borderId="53" xfId="0" applyNumberFormat="1" applyFont="1" applyFill="1" applyBorder="1" applyAlignment="1">
      <alignment horizontal="center" vertical="center"/>
    </xf>
    <xf numFmtId="165" fontId="3" fillId="10" borderId="35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5" fontId="5" fillId="11" borderId="34" xfId="0" applyNumberFormat="1" applyFont="1" applyFill="1" applyBorder="1" applyAlignment="1">
      <alignment horizontal="center" vertical="center" wrapText="1"/>
    </xf>
    <xf numFmtId="165" fontId="3" fillId="9" borderId="17" xfId="0" applyNumberFormat="1" applyFont="1" applyFill="1" applyBorder="1" applyAlignment="1">
      <alignment horizontal="center" vertical="center" wrapText="1"/>
    </xf>
    <xf numFmtId="165" fontId="3" fillId="9" borderId="18" xfId="0" applyNumberFormat="1" applyFont="1" applyFill="1" applyBorder="1" applyAlignment="1">
      <alignment horizontal="center" vertical="center" wrapText="1"/>
    </xf>
    <xf numFmtId="165" fontId="3" fillId="9" borderId="57" xfId="0" applyNumberFormat="1" applyFont="1" applyFill="1" applyBorder="1" applyAlignment="1">
      <alignment horizontal="center" vertical="center" wrapText="1"/>
    </xf>
    <xf numFmtId="0" fontId="4" fillId="9" borderId="58" xfId="0" applyFont="1" applyFill="1" applyBorder="1" applyAlignment="1">
      <alignment horizontal="center" vertical="center" wrapText="1"/>
    </xf>
    <xf numFmtId="165" fontId="3" fillId="9" borderId="19" xfId="0" applyNumberFormat="1" applyFont="1" applyFill="1" applyBorder="1" applyAlignment="1">
      <alignment vertical="center" wrapText="1"/>
    </xf>
    <xf numFmtId="9" fontId="0" fillId="0" borderId="0" xfId="4" applyFont="1" applyBorder="1" applyAlignment="1">
      <alignment horizontal="center"/>
    </xf>
    <xf numFmtId="1" fontId="4" fillId="2" borderId="59" xfId="0" applyNumberFormat="1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right" vertical="center" wrapText="1"/>
    </xf>
    <xf numFmtId="0" fontId="5" fillId="6" borderId="60" xfId="0" applyFont="1" applyFill="1" applyBorder="1" applyAlignment="1">
      <alignment horizontal="right" vertical="center" wrapText="1"/>
    </xf>
    <xf numFmtId="0" fontId="3" fillId="2" borderId="62" xfId="0" applyFont="1" applyFill="1" applyBorder="1" applyAlignment="1">
      <alignment horizontal="right" vertical="center"/>
    </xf>
    <xf numFmtId="165" fontId="4" fillId="2" borderId="63" xfId="0" applyNumberFormat="1" applyFont="1" applyFill="1" applyBorder="1" applyAlignment="1">
      <alignment horizontal="right" vertical="center"/>
    </xf>
    <xf numFmtId="166" fontId="5" fillId="2" borderId="60" xfId="0" applyNumberFormat="1" applyFont="1" applyFill="1" applyBorder="1" applyAlignment="1">
      <alignment horizontal="right" vertical="center"/>
    </xf>
    <xf numFmtId="0" fontId="5" fillId="0" borderId="62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left" vertical="center" wrapText="1" indent="2"/>
    </xf>
    <xf numFmtId="0" fontId="2" fillId="0" borderId="63" xfId="0" applyFont="1" applyBorder="1" applyAlignment="1">
      <alignment horizontal="left" vertical="center" wrapText="1" indent="2"/>
    </xf>
    <xf numFmtId="0" fontId="3" fillId="3" borderId="64" xfId="0" applyFont="1" applyFill="1" applyBorder="1" applyAlignment="1">
      <alignment horizontal="right" vertical="center" wrapText="1"/>
    </xf>
    <xf numFmtId="0" fontId="3" fillId="0" borderId="65" xfId="0" applyFont="1" applyBorder="1" applyAlignment="1">
      <alignment horizontal="left" vertical="center" wrapText="1"/>
    </xf>
    <xf numFmtId="0" fontId="3" fillId="9" borderId="66" xfId="0" applyFont="1" applyFill="1" applyBorder="1" applyAlignment="1">
      <alignment horizontal="right" vertical="center" wrapText="1"/>
    </xf>
    <xf numFmtId="165" fontId="5" fillId="0" borderId="67" xfId="0" applyNumberFormat="1" applyFont="1" applyBorder="1" applyAlignment="1">
      <alignment vertical="center" wrapText="1"/>
    </xf>
    <xf numFmtId="165" fontId="4" fillId="0" borderId="0" xfId="0" applyNumberFormat="1" applyFont="1" applyAlignment="1">
      <alignment horizontal="center" vertical="center" wrapText="1"/>
    </xf>
    <xf numFmtId="165" fontId="4" fillId="0" borderId="37" xfId="0" applyNumberFormat="1" applyFont="1" applyBorder="1" applyAlignment="1">
      <alignment horizontal="center" vertical="center" wrapText="1"/>
    </xf>
    <xf numFmtId="165" fontId="4" fillId="0" borderId="38" xfId="0" applyNumberFormat="1" applyFont="1" applyBorder="1" applyAlignment="1">
      <alignment horizontal="center" vertical="center" wrapText="1"/>
    </xf>
    <xf numFmtId="165" fontId="2" fillId="0" borderId="3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5" fontId="4" fillId="2" borderId="61" xfId="0" applyNumberFormat="1" applyFont="1" applyFill="1" applyBorder="1" applyAlignment="1">
      <alignment horizontal="center" vertical="center"/>
    </xf>
    <xf numFmtId="1" fontId="4" fillId="2" borderId="41" xfId="0" applyNumberFormat="1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4" borderId="0" xfId="0" applyFill="1" applyAlignment="1">
      <alignment vertical="center"/>
    </xf>
    <xf numFmtId="2" fontId="0" fillId="0" borderId="0" xfId="0" applyNumberFormat="1" applyAlignment="1">
      <alignment horizontal="center" vertical="center"/>
    </xf>
    <xf numFmtId="2" fontId="0" fillId="14" borderId="0" xfId="0" applyNumberFormat="1" applyFill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9" borderId="18" xfId="0" applyFont="1" applyFill="1" applyBorder="1" applyAlignment="1">
      <alignment horizontal="center" vertical="center" wrapText="1"/>
    </xf>
    <xf numFmtId="0" fontId="0" fillId="7" borderId="68" xfId="0" applyFill="1" applyBorder="1" applyAlignment="1" applyProtection="1">
      <alignment horizontal="center"/>
      <protection locked="0"/>
    </xf>
    <xf numFmtId="0" fontId="0" fillId="7" borderId="69" xfId="0" applyFill="1" applyBorder="1" applyAlignment="1" applyProtection="1">
      <alignment horizontal="center"/>
      <protection locked="0"/>
    </xf>
    <xf numFmtId="0" fontId="0" fillId="7" borderId="70" xfId="0" applyFill="1" applyBorder="1" applyAlignment="1" applyProtection="1">
      <alignment horizontal="center"/>
      <protection locked="0"/>
    </xf>
    <xf numFmtId="0" fontId="0" fillId="7" borderId="2" xfId="0" applyFill="1" applyBorder="1" applyAlignment="1" applyProtection="1">
      <alignment horizontal="left" vertical="center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9" fontId="0" fillId="7" borderId="15" xfId="4" applyFont="1" applyFill="1" applyBorder="1" applyAlignment="1" applyProtection="1">
      <alignment horizontal="center" vertical="center"/>
      <protection locked="0"/>
    </xf>
    <xf numFmtId="0" fontId="0" fillId="7" borderId="7" xfId="0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 applyProtection="1">
      <alignment horizontal="center" vertical="center"/>
      <protection locked="0"/>
    </xf>
    <xf numFmtId="0" fontId="12" fillId="7" borderId="2" xfId="0" applyFont="1" applyFill="1" applyBorder="1" applyAlignment="1" applyProtection="1">
      <alignment horizontal="left" vertical="center"/>
      <protection locked="0"/>
    </xf>
    <xf numFmtId="167" fontId="0" fillId="7" borderId="2" xfId="0" applyNumberFormat="1" applyFill="1" applyBorder="1" applyAlignment="1" applyProtection="1">
      <alignment horizontal="center" vertical="center"/>
      <protection locked="0"/>
    </xf>
    <xf numFmtId="0" fontId="12" fillId="7" borderId="2" xfId="0" applyFont="1" applyFill="1" applyBorder="1" applyAlignment="1" applyProtection="1">
      <alignment horizontal="center" vertical="center"/>
      <protection locked="0"/>
    </xf>
    <xf numFmtId="0" fontId="14" fillId="13" borderId="1" xfId="0" applyFont="1" applyFill="1" applyBorder="1" applyAlignment="1">
      <alignment horizontal="center"/>
    </xf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7" borderId="2" xfId="0" applyFill="1" applyBorder="1" applyAlignment="1" applyProtection="1">
      <alignment vertical="center"/>
      <protection locked="0"/>
    </xf>
    <xf numFmtId="165" fontId="4" fillId="0" borderId="71" xfId="0" applyNumberFormat="1" applyFont="1" applyBorder="1" applyAlignment="1">
      <alignment horizontal="center" vertical="center" wrapText="1"/>
    </xf>
    <xf numFmtId="165" fontId="4" fillId="0" borderId="72" xfId="0" applyNumberFormat="1" applyFont="1" applyBorder="1" applyAlignment="1">
      <alignment horizontal="center" vertical="center" wrapText="1"/>
    </xf>
    <xf numFmtId="0" fontId="5" fillId="0" borderId="63" xfId="0" applyFont="1" applyBorder="1" applyAlignment="1">
      <alignment horizontal="left" vertical="center" wrapText="1"/>
    </xf>
    <xf numFmtId="0" fontId="2" fillId="0" borderId="73" xfId="0" applyFont="1" applyBorder="1" applyAlignment="1">
      <alignment horizontal="left" vertical="center" wrapText="1" indent="2"/>
    </xf>
    <xf numFmtId="0" fontId="3" fillId="3" borderId="74" xfId="0" applyFont="1" applyFill="1" applyBorder="1" applyAlignment="1">
      <alignment horizontal="right" vertical="center" wrapText="1"/>
    </xf>
    <xf numFmtId="165" fontId="2" fillId="5" borderId="37" xfId="0" applyNumberFormat="1" applyFont="1" applyFill="1" applyBorder="1" applyAlignment="1">
      <alignment horizontal="center" vertical="center" wrapText="1"/>
    </xf>
    <xf numFmtId="0" fontId="3" fillId="0" borderId="75" xfId="0" applyFont="1" applyBorder="1" applyAlignment="1">
      <alignment horizontal="left" vertical="center" wrapText="1"/>
    </xf>
    <xf numFmtId="0" fontId="2" fillId="0" borderId="0" xfId="0" applyFont="1"/>
    <xf numFmtId="165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15" borderId="6" xfId="0" applyNumberFormat="1" applyFont="1" applyFill="1" applyBorder="1" applyAlignment="1">
      <alignment horizontal="center"/>
    </xf>
    <xf numFmtId="165" fontId="2" fillId="0" borderId="35" xfId="0" applyNumberFormat="1" applyFont="1" applyBorder="1" applyAlignment="1">
      <alignment horizontal="center"/>
    </xf>
    <xf numFmtId="165" fontId="2" fillId="15" borderId="35" xfId="0" applyNumberFormat="1" applyFont="1" applyFill="1" applyBorder="1" applyAlignment="1">
      <alignment horizontal="center"/>
    </xf>
    <xf numFmtId="165" fontId="2" fillId="15" borderId="76" xfId="0" applyNumberFormat="1" applyFont="1" applyFill="1" applyBorder="1" applyAlignment="1">
      <alignment horizontal="center"/>
    </xf>
    <xf numFmtId="165" fontId="2" fillId="15" borderId="77" xfId="0" applyNumberFormat="1" applyFont="1" applyFill="1" applyBorder="1" applyAlignment="1">
      <alignment horizontal="center"/>
    </xf>
    <xf numFmtId="0" fontId="4" fillId="0" borderId="78" xfId="0" applyFont="1" applyBorder="1" applyAlignment="1">
      <alignment horizontal="left" vertical="center" wrapText="1"/>
    </xf>
    <xf numFmtId="165" fontId="2" fillId="0" borderId="30" xfId="0" applyNumberFormat="1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0" fontId="4" fillId="0" borderId="33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 wrapText="1"/>
    </xf>
    <xf numFmtId="165" fontId="2" fillId="0" borderId="76" xfId="0" applyNumberFormat="1" applyFont="1" applyBorder="1" applyAlignment="1">
      <alignment horizontal="center"/>
    </xf>
    <xf numFmtId="165" fontId="2" fillId="0" borderId="77" xfId="0" applyNumberFormat="1" applyFont="1" applyBorder="1" applyAlignment="1">
      <alignment horizontal="center"/>
    </xf>
    <xf numFmtId="0" fontId="2" fillId="15" borderId="78" xfId="0" applyFont="1" applyFill="1" applyBorder="1" applyAlignment="1">
      <alignment horizontal="left" vertical="center" wrapText="1"/>
    </xf>
    <xf numFmtId="165" fontId="2" fillId="15" borderId="30" xfId="0" applyNumberFormat="1" applyFont="1" applyFill="1" applyBorder="1" applyAlignment="1">
      <alignment horizontal="center"/>
    </xf>
    <xf numFmtId="165" fontId="2" fillId="15" borderId="31" xfId="0" applyNumberFormat="1" applyFont="1" applyFill="1" applyBorder="1" applyAlignment="1">
      <alignment horizontal="center"/>
    </xf>
    <xf numFmtId="0" fontId="2" fillId="15" borderId="33" xfId="0" applyFont="1" applyFill="1" applyBorder="1" applyAlignment="1">
      <alignment horizontal="left" vertical="center" wrapText="1"/>
    </xf>
    <xf numFmtId="0" fontId="2" fillId="15" borderId="54" xfId="0" applyFont="1" applyFill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" fillId="15" borderId="62" xfId="0" applyFont="1" applyFill="1" applyBorder="1" applyAlignment="1">
      <alignment horizontal="left" vertical="center" wrapText="1"/>
    </xf>
    <xf numFmtId="0" fontId="2" fillId="15" borderId="63" xfId="0" applyFont="1" applyFill="1" applyBorder="1" applyAlignment="1">
      <alignment horizontal="left" vertical="center" wrapText="1"/>
    </xf>
    <xf numFmtId="0" fontId="2" fillId="15" borderId="60" xfId="0" applyFont="1" applyFill="1" applyBorder="1" applyAlignment="1">
      <alignment horizontal="left" vertical="center" wrapText="1"/>
    </xf>
    <xf numFmtId="165" fontId="3" fillId="6" borderId="47" xfId="0" applyNumberFormat="1" applyFont="1" applyFill="1" applyBorder="1" applyAlignment="1">
      <alignment horizontal="center"/>
    </xf>
    <xf numFmtId="165" fontId="3" fillId="6" borderId="48" xfId="0" applyNumberFormat="1" applyFont="1" applyFill="1" applyBorder="1" applyAlignment="1">
      <alignment horizontal="center"/>
    </xf>
    <xf numFmtId="165" fontId="3" fillId="6" borderId="49" xfId="0" applyNumberFormat="1" applyFont="1" applyFill="1" applyBorder="1" applyAlignment="1">
      <alignment horizontal="center"/>
    </xf>
    <xf numFmtId="0" fontId="4" fillId="0" borderId="78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15" borderId="78" xfId="0" applyFont="1" applyFill="1" applyBorder="1" applyAlignment="1">
      <alignment horizontal="center" vertical="center" wrapText="1"/>
    </xf>
    <xf numFmtId="0" fontId="2" fillId="15" borderId="33" xfId="0" applyFont="1" applyFill="1" applyBorder="1" applyAlignment="1">
      <alignment horizontal="center" vertical="center" wrapText="1"/>
    </xf>
    <xf numFmtId="0" fontId="2" fillId="15" borderId="5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2" fontId="2" fillId="2" borderId="3" xfId="0" applyNumberFormat="1" applyFont="1" applyFill="1" applyBorder="1" applyAlignment="1">
      <alignment horizontal="center"/>
    </xf>
    <xf numFmtId="43" fontId="1" fillId="0" borderId="0" xfId="1" applyFont="1" applyAlignment="1">
      <alignment horizontal="center"/>
    </xf>
    <xf numFmtId="165" fontId="4" fillId="2" borderId="59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4" fillId="2" borderId="10" xfId="0" applyNumberFormat="1" applyFont="1" applyFill="1" applyBorder="1" applyAlignment="1">
      <alignment horizontal="center" vertical="center"/>
    </xf>
    <xf numFmtId="165" fontId="4" fillId="2" borderId="60" xfId="0" applyNumberFormat="1" applyFont="1" applyFill="1" applyBorder="1" applyAlignment="1">
      <alignment horizontal="right" vertical="center"/>
    </xf>
    <xf numFmtId="165" fontId="4" fillId="2" borderId="79" xfId="0" applyNumberFormat="1" applyFont="1" applyFill="1" applyBorder="1" applyAlignment="1">
      <alignment horizontal="center" vertical="center"/>
    </xf>
    <xf numFmtId="165" fontId="4" fillId="2" borderId="52" xfId="0" applyNumberFormat="1" applyFont="1" applyFill="1" applyBorder="1" applyAlignment="1">
      <alignment horizontal="center" vertical="center"/>
    </xf>
    <xf numFmtId="1" fontId="0" fillId="7" borderId="1" xfId="0" quotePrefix="1" applyNumberFormat="1" applyFill="1" applyBorder="1" applyAlignment="1" applyProtection="1">
      <alignment horizontal="center" vertical="center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1" fontId="0" fillId="7" borderId="2" xfId="0" applyNumberFormat="1" applyFill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right"/>
    </xf>
    <xf numFmtId="0" fontId="3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165" fontId="3" fillId="6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/>
    </xf>
    <xf numFmtId="0" fontId="3" fillId="10" borderId="20" xfId="0" applyFont="1" applyFill="1" applyBorder="1" applyAlignment="1">
      <alignment horizontal="right"/>
    </xf>
    <xf numFmtId="2" fontId="3" fillId="10" borderId="1" xfId="0" applyNumberFormat="1" applyFont="1" applyFill="1" applyBorder="1" applyAlignment="1">
      <alignment horizontal="center"/>
    </xf>
    <xf numFmtId="165" fontId="3" fillId="6" borderId="20" xfId="0" applyNumberFormat="1" applyFont="1" applyFill="1" applyBorder="1" applyAlignment="1">
      <alignment horizontal="center"/>
    </xf>
    <xf numFmtId="2" fontId="3" fillId="10" borderId="20" xfId="0" applyNumberFormat="1" applyFont="1" applyFill="1" applyBorder="1" applyAlignment="1">
      <alignment horizontal="center"/>
    </xf>
    <xf numFmtId="0" fontId="3" fillId="0" borderId="20" xfId="0" applyFont="1" applyBorder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2" fontId="15" fillId="0" borderId="0" xfId="0" applyNumberFormat="1" applyFont="1" applyAlignment="1">
      <alignment vertical="center" wrapText="1"/>
    </xf>
    <xf numFmtId="10" fontId="0" fillId="7" borderId="15" xfId="4" applyNumberFormat="1" applyFont="1" applyFill="1" applyBorder="1" applyAlignment="1" applyProtection="1">
      <alignment horizontal="center" vertical="center"/>
      <protection locked="0"/>
    </xf>
    <xf numFmtId="10" fontId="0" fillId="7" borderId="7" xfId="0" applyNumberFormat="1" applyFill="1" applyBorder="1" applyAlignment="1" applyProtection="1">
      <alignment horizontal="center" vertical="center"/>
      <protection locked="0"/>
    </xf>
    <xf numFmtId="10" fontId="0" fillId="7" borderId="1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9" fontId="9" fillId="0" borderId="0" xfId="1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9" fontId="1" fillId="0" borderId="0" xfId="4" applyFont="1" applyBorder="1" applyAlignment="1">
      <alignment horizontal="center"/>
    </xf>
    <xf numFmtId="0" fontId="14" fillId="13" borderId="6" xfId="0" applyFont="1" applyFill="1" applyBorder="1" applyAlignment="1">
      <alignment horizontal="center"/>
    </xf>
    <xf numFmtId="9" fontId="0" fillId="0" borderId="68" xfId="0" applyNumberFormat="1" applyBorder="1" applyAlignment="1">
      <alignment horizontal="center"/>
    </xf>
    <xf numFmtId="0" fontId="0" fillId="7" borderId="20" xfId="0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/>
    </xf>
    <xf numFmtId="165" fontId="4" fillId="2" borderId="83" xfId="0" applyNumberFormat="1" applyFont="1" applyFill="1" applyBorder="1" applyAlignment="1">
      <alignment horizontal="center" vertical="center"/>
    </xf>
    <xf numFmtId="0" fontId="0" fillId="7" borderId="87" xfId="0" applyFill="1" applyBorder="1" applyAlignment="1" applyProtection="1">
      <alignment horizontal="center"/>
      <protection locked="0"/>
    </xf>
    <xf numFmtId="9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44" fontId="0" fillId="7" borderId="2" xfId="0" applyNumberFormat="1" applyFill="1" applyBorder="1" applyAlignment="1" applyProtection="1">
      <alignment horizontal="left" vertical="center"/>
      <protection locked="0"/>
    </xf>
    <xf numFmtId="165" fontId="4" fillId="2" borderId="88" xfId="0" applyNumberFormat="1" applyFont="1" applyFill="1" applyBorder="1" applyAlignment="1">
      <alignment horizontal="center" vertical="center"/>
    </xf>
    <xf numFmtId="165" fontId="3" fillId="11" borderId="89" xfId="0" applyNumberFormat="1" applyFont="1" applyFill="1" applyBorder="1" applyAlignment="1">
      <alignment horizontal="center" vertical="center"/>
    </xf>
    <xf numFmtId="0" fontId="4" fillId="0" borderId="33" xfId="0" applyFont="1" applyBorder="1" applyAlignment="1">
      <alignment vertical="center" wrapText="1"/>
    </xf>
    <xf numFmtId="165" fontId="2" fillId="0" borderId="90" xfId="0" applyNumberFormat="1" applyFont="1" applyBorder="1" applyAlignment="1">
      <alignment horizontal="center"/>
    </xf>
    <xf numFmtId="165" fontId="2" fillId="0" borderId="91" xfId="0" applyNumberFormat="1" applyFont="1" applyBorder="1" applyAlignment="1">
      <alignment horizontal="center"/>
    </xf>
    <xf numFmtId="165" fontId="2" fillId="0" borderId="56" xfId="0" applyNumberFormat="1" applyFont="1" applyBorder="1" applyAlignment="1">
      <alignment horizontal="center"/>
    </xf>
    <xf numFmtId="165" fontId="2" fillId="15" borderId="90" xfId="0" applyNumberFormat="1" applyFont="1" applyFill="1" applyBorder="1" applyAlignment="1">
      <alignment horizontal="center"/>
    </xf>
    <xf numFmtId="165" fontId="2" fillId="15" borderId="91" xfId="0" applyNumberFormat="1" applyFont="1" applyFill="1" applyBorder="1" applyAlignment="1">
      <alignment horizontal="center"/>
    </xf>
    <xf numFmtId="165" fontId="2" fillId="15" borderId="56" xfId="0" applyNumberFormat="1" applyFont="1" applyFill="1" applyBorder="1" applyAlignment="1">
      <alignment horizontal="center"/>
    </xf>
    <xf numFmtId="0" fontId="2" fillId="15" borderId="20" xfId="0" applyFont="1" applyFill="1" applyBorder="1"/>
    <xf numFmtId="0" fontId="2" fillId="15" borderId="17" xfId="0" applyFont="1" applyFill="1" applyBorder="1" applyAlignment="1">
      <alignment horizontal="center"/>
    </xf>
    <xf numFmtId="0" fontId="3" fillId="6" borderId="47" xfId="0" applyFont="1" applyFill="1" applyBorder="1" applyAlignment="1">
      <alignment horizontal="center"/>
    </xf>
    <xf numFmtId="0" fontId="3" fillId="6" borderId="48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9" fontId="5" fillId="6" borderId="54" xfId="4" applyFont="1" applyFill="1" applyBorder="1" applyAlignment="1">
      <alignment horizontal="center" vertical="center" wrapText="1"/>
    </xf>
    <xf numFmtId="9" fontId="5" fillId="6" borderId="55" xfId="4" applyFont="1" applyFill="1" applyBorder="1" applyAlignment="1">
      <alignment horizontal="center" vertical="center" wrapText="1"/>
    </xf>
    <xf numFmtId="9" fontId="5" fillId="6" borderId="56" xfId="4" applyFont="1" applyFill="1" applyBorder="1" applyAlignment="1">
      <alignment horizontal="center" vertical="center" wrapText="1"/>
    </xf>
    <xf numFmtId="165" fontId="4" fillId="12" borderId="29" xfId="0" applyNumberFormat="1" applyFont="1" applyFill="1" applyBorder="1" applyAlignment="1">
      <alignment horizontal="center" vertical="center"/>
    </xf>
    <xf numFmtId="165" fontId="4" fillId="12" borderId="41" xfId="0" applyNumberFormat="1" applyFont="1" applyFill="1" applyBorder="1" applyAlignment="1">
      <alignment horizontal="center" vertical="center"/>
    </xf>
    <xf numFmtId="165" fontId="5" fillId="6" borderId="17" xfId="0" applyNumberFormat="1" applyFont="1" applyFill="1" applyBorder="1" applyAlignment="1">
      <alignment horizontal="center" vertical="center" wrapText="1"/>
    </xf>
    <xf numFmtId="165" fontId="5" fillId="6" borderId="18" xfId="0" applyNumberFormat="1" applyFont="1" applyFill="1" applyBorder="1" applyAlignment="1">
      <alignment horizontal="center" vertical="center" wrapText="1"/>
    </xf>
    <xf numFmtId="165" fontId="5" fillId="6" borderId="19" xfId="0" applyNumberFormat="1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165" fontId="4" fillId="2" borderId="59" xfId="0" applyNumberFormat="1" applyFont="1" applyFill="1" applyBorder="1" applyAlignment="1">
      <alignment horizontal="center" vertical="center"/>
    </xf>
    <xf numFmtId="165" fontId="4" fillId="2" borderId="83" xfId="0" applyNumberFormat="1" applyFont="1" applyFill="1" applyBorder="1" applyAlignment="1">
      <alignment horizontal="center" vertical="center"/>
    </xf>
    <xf numFmtId="165" fontId="4" fillId="2" borderId="84" xfId="0" applyNumberFormat="1" applyFont="1" applyFill="1" applyBorder="1" applyAlignment="1">
      <alignment horizontal="center" vertical="center"/>
    </xf>
    <xf numFmtId="165" fontId="4" fillId="2" borderId="79" xfId="0" applyNumberFormat="1" applyFont="1" applyFill="1" applyBorder="1" applyAlignment="1">
      <alignment horizontal="center" vertical="center"/>
    </xf>
    <xf numFmtId="165" fontId="4" fillId="2" borderId="85" xfId="0" applyNumberFormat="1" applyFont="1" applyFill="1" applyBorder="1" applyAlignment="1">
      <alignment horizontal="center" vertical="center"/>
    </xf>
    <xf numFmtId="165" fontId="4" fillId="2" borderId="86" xfId="0" applyNumberFormat="1" applyFont="1" applyFill="1" applyBorder="1" applyAlignment="1">
      <alignment horizontal="center" vertical="center"/>
    </xf>
    <xf numFmtId="165" fontId="3" fillId="9" borderId="80" xfId="0" applyNumberFormat="1" applyFont="1" applyFill="1" applyBorder="1" applyAlignment="1">
      <alignment horizontal="center" vertical="center"/>
    </xf>
    <xf numFmtId="165" fontId="3" fillId="9" borderId="81" xfId="0" applyNumberFormat="1" applyFont="1" applyFill="1" applyBorder="1" applyAlignment="1">
      <alignment horizontal="center" vertical="center"/>
    </xf>
    <xf numFmtId="165" fontId="3" fillId="9" borderId="82" xfId="0" applyNumberFormat="1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left" vertical="top" wrapText="1"/>
    </xf>
    <xf numFmtId="0" fontId="2" fillId="8" borderId="8" xfId="0" applyFont="1" applyFill="1" applyBorder="1" applyAlignment="1">
      <alignment horizontal="left" vertical="top" wrapText="1"/>
    </xf>
    <xf numFmtId="0" fontId="2" fillId="8" borderId="12" xfId="0" applyFont="1" applyFill="1" applyBorder="1" applyAlignment="1">
      <alignment horizontal="left" vertical="top" wrapText="1"/>
    </xf>
    <xf numFmtId="0" fontId="2" fillId="8" borderId="13" xfId="0" applyFont="1" applyFill="1" applyBorder="1" applyAlignment="1">
      <alignment horizontal="left" vertical="top" wrapText="1"/>
    </xf>
    <xf numFmtId="0" fontId="2" fillId="8" borderId="0" xfId="0" applyFont="1" applyFill="1" applyAlignment="1">
      <alignment horizontal="left" vertical="top" wrapText="1"/>
    </xf>
    <xf numFmtId="0" fontId="2" fillId="8" borderId="14" xfId="0" applyFont="1" applyFill="1" applyBorder="1" applyAlignment="1">
      <alignment horizontal="left" vertical="top" wrapText="1"/>
    </xf>
    <xf numFmtId="0" fontId="2" fillId="8" borderId="15" xfId="0" applyFont="1" applyFill="1" applyBorder="1" applyAlignment="1">
      <alignment horizontal="left" vertical="top" wrapText="1"/>
    </xf>
    <xf numFmtId="0" fontId="2" fillId="8" borderId="9" xfId="0" applyFont="1" applyFill="1" applyBorder="1" applyAlignment="1">
      <alignment horizontal="left" vertical="top" wrapText="1"/>
    </xf>
    <xf numFmtId="0" fontId="2" fillId="8" borderId="16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</cellXfs>
  <cellStyles count="5">
    <cellStyle name="Milliers 2" xfId="1" xr:uid="{00000000-0005-0000-0000-000000000000}"/>
    <cellStyle name="Monétaire" xfId="2" builtinId="4"/>
    <cellStyle name="Normal" xfId="0" builtinId="0"/>
    <cellStyle name="Normal 3" xfId="3" xr:uid="{00000000-0005-0000-0000-000003000000}"/>
    <cellStyle name="Pourcentage" xfId="4" builtinId="5"/>
  </cellStyles>
  <dxfs count="5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FFFFA3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uresys.sharepoint.com/Documents%20and%20Settings/136395/Mes%20documents/8&#176;%20appel/latest%20version/Nouveaux%20tableaux%208&#176;%20appel/Annexe%203%20-%20Tableau%20de%20%20personn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 Tableau du personnel"/>
    </sheetNames>
    <sheetDataSet>
      <sheetData sheetId="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BARTHELEMY Bastien" id="{8EB089DF-5328-45BD-ABFB-7AF08B02B569}" userId="S::bastien.barthelemy@spw.wallonie.be::7a4222c8-cae7-4d1f-b315-620d638ef5cb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69F88D-2A05-46BC-8C65-41E1D094CB06}" name="Tableau2" displayName="Tableau2" ref="N1:T205" totalsRowShown="0" headerRowDxfId="50" dataDxfId="49">
  <autoFilter ref="N1:T205" xr:uid="{DF69F88D-2A05-46BC-8C65-41E1D094CB06}"/>
  <tableColumns count="7">
    <tableColumn id="1" xr3:uid="{BA1B2780-C741-4BBC-91E6-EA1B978D7F6C}" name="Référence interne du projet" dataDxfId="48"/>
    <tableColumn id="2" xr3:uid="{F0666012-D18A-4C7B-BFB7-D6750AC7EC12}" name="Code de la rubrique" dataDxfId="47"/>
    <tableColumn id="3" xr3:uid="{8AB2A23B-8F13-4510-BD12-87870AD79A90}" name="Type" dataDxfId="46"/>
    <tableColumn id="4" xr3:uid="{20CF07A0-2D59-497F-A671-9150C191BF75}" name="Libellé" dataDxfId="45"/>
    <tableColumn id="5" xr3:uid="{6F4C2C17-52DC-4F59-B658-2CF063687EA3}" name="Quantité" dataDxfId="44"/>
    <tableColumn id="6" xr3:uid="{0881CD68-E37F-4A77-B834-FD8FEF289373}" name="Montant" dataDxfId="43"/>
    <tableColumn id="7" xr3:uid="{3D746D05-792F-43DF-BD4D-37D4E6D8C476}" name="Montant estimé" dataDxfId="4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62071AC-5548-4DF9-BB9F-35EEBCD00C49}" name="Tableau3" displayName="Tableau3" ref="O1:V205" totalsRowShown="0" headerRowDxfId="41" dataDxfId="40">
  <autoFilter ref="O1:V205" xr:uid="{062071AC-5548-4DF9-BB9F-35EEBCD00C49}"/>
  <tableColumns count="8">
    <tableColumn id="1" xr3:uid="{03360647-7946-482B-8607-97246C87A2F0}" name="Référence interne du projet" dataDxfId="39"/>
    <tableColumn id="2" xr3:uid="{DA8A5886-B26B-4F0C-8898-6D975D7580D5}" name="Code de la rubrique" dataDxfId="38"/>
    <tableColumn id="3" xr3:uid="{4A6B0542-0BDE-4025-B9EC-E17360E08EA0}" name="Type" dataDxfId="37"/>
    <tableColumn id="4" xr3:uid="{A90B496D-F969-4ABC-A3E3-38B3BED4D2C3}" name="Libellé" dataDxfId="36"/>
    <tableColumn id="5" xr3:uid="{1974E8DA-C912-4DAC-9552-5A479989002E}" name="Quantité" dataDxfId="35"/>
    <tableColumn id="6" xr3:uid="{C3126EF4-E2EA-4951-BB4B-C6D32EF42D9D}" name="Montant" dataDxfId="34"/>
    <tableColumn id="7" xr3:uid="{3B207F01-8930-431A-B43A-454A87F87B47}" name="Montant estimé" dataDxfId="33"/>
    <tableColumn id="8" xr3:uid="{4C000078-242D-440C-BF27-B57CDBFF74FF}" name="Description" dataDxfId="3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3861722-7663-4E81-BA7D-213A88BAB191}" name="Tableau4" displayName="Tableau4" ref="I1:P105" totalsRowShown="0" headerRowDxfId="31" dataDxfId="30">
  <autoFilter ref="I1:P105" xr:uid="{A3861722-7663-4E81-BA7D-213A88BAB191}"/>
  <tableColumns count="8">
    <tableColumn id="1" xr3:uid="{B6DB9449-A603-499E-988C-A697256C0EDF}" name="Référence interne du projet" dataDxfId="29"/>
    <tableColumn id="2" xr3:uid="{D8CAB9BF-9E19-409E-94BB-BE416644FB57}" name="Code de la rubrique" dataDxfId="28"/>
    <tableColumn id="3" xr3:uid="{882DEEB4-82B3-40AE-9C6F-1A3E919E71CD}" name="Type" dataDxfId="27"/>
    <tableColumn id="4" xr3:uid="{0AC6774E-601F-4D7A-8A76-F2DC762AFAE8}" name="Libellé" dataDxfId="26"/>
    <tableColumn id="5" xr3:uid="{71FA428A-2E84-40BA-8EEC-5A7EFD802E96}" name="Quantité" dataDxfId="25"/>
    <tableColumn id="6" xr3:uid="{892A56D0-6B27-489B-930B-4167559EB96D}" name="Montant" dataDxfId="24"/>
    <tableColumn id="7" xr3:uid="{8F9F0F59-6B22-419C-AC77-2FDD16EA73EA}" name="Montant estimé" dataDxfId="23"/>
    <tableColumn id="8" xr3:uid="{EB0814B6-FAD6-4F3E-8623-5710845FF60F}" name="Description" dataDxfId="22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4AA2CE5-C6B2-4BD4-8B5E-01FC14067162}" name="Tableau6" displayName="Tableau6" ref="J1:Q105" totalsRowShown="0" headerRowDxfId="21" dataDxfId="20">
  <autoFilter ref="J1:Q105" xr:uid="{E4AA2CE5-C6B2-4BD4-8B5E-01FC14067162}"/>
  <tableColumns count="8">
    <tableColumn id="1" xr3:uid="{955CAE29-CFD7-4285-AE45-5AFC519893EC}" name="Référence interne du projet"/>
    <tableColumn id="2" xr3:uid="{EF946653-DC4B-4427-9EDE-4CAABF491B66}" name="Code de la rubrique" dataDxfId="19"/>
    <tableColumn id="3" xr3:uid="{8AA543F3-BBA9-455B-9BEF-9E476AB66859}" name="Type" dataDxfId="18"/>
    <tableColumn id="4" xr3:uid="{25D1FC79-ED88-43F8-B660-CE950127CB6C}" name="Libellé" dataDxfId="17"/>
    <tableColumn id="5" xr3:uid="{BEA4F2DA-98E6-437F-85D8-4FB6195E2DFF}" name="Quantité" dataDxfId="16"/>
    <tableColumn id="6" xr3:uid="{05D91C47-A41F-480B-AB45-A2CB21D7E05B}" name="Montant" dataDxfId="15"/>
    <tableColumn id="7" xr3:uid="{30699AAC-9EAF-426E-A515-D588CF1ACEB2}" name="Montant estimé" dataDxfId="14"/>
    <tableColumn id="8" xr3:uid="{EDF594DB-0DE7-47D9-8D61-C6208353E8E1}" name="Description" dataDxfId="13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D6C9AB5-2200-48A4-8CED-6895D48AE5DC}" name="Tableau5" displayName="Tableau5" ref="J1:Q105" totalsRowShown="0" headerRowDxfId="12" dataDxfId="11">
  <autoFilter ref="J1:Q105" xr:uid="{4D6C9AB5-2200-48A4-8CED-6895D48AE5DC}"/>
  <tableColumns count="8">
    <tableColumn id="1" xr3:uid="{ABE8037D-2831-4785-A6A3-E2FAFADFD1CD}" name="Référence interne du projet"/>
    <tableColumn id="2" xr3:uid="{56A4DBBC-0F61-4017-A5D2-E5683D06D4A7}" name="Code de la rubrique" dataDxfId="10"/>
    <tableColumn id="3" xr3:uid="{CE1CC71C-4094-455C-BAC1-B9263AAE5589}" name="Type" dataDxfId="9"/>
    <tableColumn id="4" xr3:uid="{E47AA303-6573-4063-9C1D-01086FBED4BF}" name="Libellé" dataDxfId="8"/>
    <tableColumn id="5" xr3:uid="{3E4DBDBB-E37C-42CE-9560-32406212CEBB}" name="Quantité" dataDxfId="7"/>
    <tableColumn id="6" xr3:uid="{ED7D3780-C8F0-42F5-A541-62B3EEF6C17A}" name="Montant" dataDxfId="6"/>
    <tableColumn id="7" xr3:uid="{278F985D-BB53-4F9B-8DF1-DD5E25B00969}" name="Montant estimé" dataDxfId="5"/>
    <tableColumn id="8" xr3:uid="{61001E76-E759-4FA5-BA82-11598D791190}" name="Description" dataDxfId="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3-06-02T10:10:13.98" personId="{8EB089DF-5328-45BD-ABFB-7AF08B02B569}" id="{FD4B12A4-1150-40A6-B9AF-3E2666C3C9DC}">
    <text>Numéro de référence généré par Calista lors du dépôt du projet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S1" dT="2023-05-24T08:23:44.78" personId="{8EB089DF-5328-45BD-ABFB-7AF08B02B569}" id="{2C4EE160-C33D-42AE-BAD0-1614C2C6BA23}">
    <text>Obligatoires pour les coûts réels et les forfaits</text>
  </threadedComment>
  <threadedComment ref="T1" dT="2023-05-24T08:24:13.45" personId="{8EB089DF-5328-45BD-ABFB-7AF08B02B569}" id="{4037E15C-3986-445A-B3E0-5309E37C1456}">
    <text>Obligatoire pour les coûts unitaires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T1" dT="2023-05-24T08:23:44.78" personId="{8EB089DF-5328-45BD-ABFB-7AF08B02B569}" id="{23D890D0-420B-4B9A-83BC-D64D5A695362}">
    <text>Obligatoires pour les coûts réels et les forfaits</text>
  </threadedComment>
  <threadedComment ref="U1" dT="2023-05-24T08:24:13.45" personId="{8EB089DF-5328-45BD-ABFB-7AF08B02B569}" id="{11778A97-4728-42FF-B04A-45225A4107E5}">
    <text>Obligatoire pour les coûts unitaires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K1" dT="2023-05-24T07:35:06.83" personId="{8EB089DF-5328-45BD-ABFB-7AF08B02B569}" id="{E4712F2E-6A09-488E-9D60-7999CB062F97}">
    <text>Non obligatoire pour les coûts non unitaires</text>
  </threadedComment>
  <threadedComment ref="M1" dT="2023-05-24T07:39:39.42" personId="{8EB089DF-5328-45BD-ABFB-7AF08B02B569}" id="{C2736BD6-6655-4F2C-A429-97105F4BFA31}">
    <text>Non obligatoire pour les coûts non unitaires</text>
  </threadedComment>
  <threadedComment ref="N1" dT="2023-05-24T08:26:02.24" personId="{8EB089DF-5328-45BD-ABFB-7AF08B02B569}" id="{36BBCAF9-9150-4156-949C-E8D6C76B848B}">
    <text>Obligatoires pour les coûts réels et les forfaits</text>
  </threadedComment>
  <threadedComment ref="O1" dT="2023-05-24T08:26:30.90" personId="{8EB089DF-5328-45BD-ABFB-7AF08B02B569}" id="{24E85A0D-BED4-4F05-9207-AA5DAEFBB562}">
    <text>Obligatoire pour les coûts unitaires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L1" dT="2023-05-24T07:38:17.54" personId="{8EB089DF-5328-45BD-ABFB-7AF08B02B569}" id="{A9D1B6A5-B93C-44C9-AA0D-129AD6FB8625}">
    <text>Non obligatoire pour les coûts non unitaires</text>
  </threadedComment>
  <threadedComment ref="N1" dT="2023-05-24T07:47:57.93" personId="{8EB089DF-5328-45BD-ABFB-7AF08B02B569}" id="{723F6F57-061D-4E8B-875E-A9F799D29A75}">
    <text>Non obligatoire pour les coûts non unitaires</text>
  </threadedComment>
  <threadedComment ref="O1" dT="2023-05-24T08:26:09.65" personId="{8EB089DF-5328-45BD-ABFB-7AF08B02B569}" id="{AAFEDDA6-86EE-4CCC-A76F-83FA84FAD420}">
    <text>Obligatoires pour les coûts réels et les forfaits</text>
  </threadedComment>
  <threadedComment ref="P1" dT="2023-05-24T08:26:36.80" personId="{8EB089DF-5328-45BD-ABFB-7AF08B02B569}" id="{80E05DA5-0671-466B-9E56-A5E72D6622B4}">
    <text>Obligatoire pour les coûts unitaires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L1" dT="2023-05-24T07:38:17.54" personId="{8EB089DF-5328-45BD-ABFB-7AF08B02B569}" id="{8157E14C-AD01-4E55-B566-D64D7736FCE3}">
    <text>Non obligatoire pour les coûts non unitaires</text>
  </threadedComment>
  <threadedComment ref="N1" dT="2023-05-24T07:47:57.93" personId="{8EB089DF-5328-45BD-ABFB-7AF08B02B569}" id="{0077B23B-1B7A-40F5-BE3C-438F92993DC0}">
    <text>Non obligatoire pour les coûts non unitaires</text>
  </threadedComment>
  <threadedComment ref="O1" dT="2023-05-24T08:26:09.65" personId="{8EB089DF-5328-45BD-ABFB-7AF08B02B569}" id="{2AD0B082-8DBF-4718-8855-D80769D39769}">
    <text>Obligatoires pour les coûts réels et les forfaits</text>
  </threadedComment>
  <threadedComment ref="P1" dT="2023-05-24T08:26:36.80" personId="{8EB089DF-5328-45BD-ABFB-7AF08B02B569}" id="{688A8B67-7A6A-4729-A8C1-9A7ACC744F3E}">
    <text>Obligatoire pour les coûts unitaires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5.xml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6.xml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21CF-D53E-41E7-8CC0-31674D7EEB42}">
  <sheetPr>
    <tabColor theme="9" tint="0.39997558519241921"/>
  </sheetPr>
  <dimension ref="A1:B7"/>
  <sheetViews>
    <sheetView tabSelected="1" zoomScale="115" zoomScaleNormal="115" workbookViewId="0">
      <selection activeCell="B7" sqref="B7"/>
    </sheetView>
  </sheetViews>
  <sheetFormatPr baseColWidth="10" defaultColWidth="11.5703125" defaultRowHeight="21" customHeight="1" x14ac:dyDescent="0.2"/>
  <cols>
    <col min="1" max="1" width="119.140625" style="27" bestFit="1" customWidth="1"/>
    <col min="2" max="2" width="34.140625" style="27" customWidth="1"/>
    <col min="3" max="3" width="28.85546875" style="27" customWidth="1"/>
    <col min="4" max="4" width="18.140625" style="27" bestFit="1" customWidth="1"/>
    <col min="5" max="16384" width="11.5703125" style="27"/>
  </cols>
  <sheetData>
    <row r="1" spans="1:2" ht="21" customHeight="1" x14ac:dyDescent="0.2">
      <c r="A1" s="30" t="s">
        <v>0</v>
      </c>
    </row>
    <row r="3" spans="1:2" ht="21" customHeight="1" x14ac:dyDescent="0.2">
      <c r="A3" s="27" t="s">
        <v>1</v>
      </c>
    </row>
    <row r="4" spans="1:2" ht="21" customHeight="1" x14ac:dyDescent="0.2">
      <c r="A4" s="27" t="s">
        <v>2</v>
      </c>
    </row>
    <row r="5" spans="1:2" ht="21" customHeight="1" x14ac:dyDescent="0.2">
      <c r="A5" s="27" t="s">
        <v>3</v>
      </c>
    </row>
    <row r="6" spans="1:2" ht="21" customHeight="1" thickBot="1" x14ac:dyDescent="0.25">
      <c r="A6" s="27" t="s">
        <v>4</v>
      </c>
    </row>
    <row r="7" spans="1:2" ht="21" customHeight="1" thickBot="1" x14ac:dyDescent="0.25">
      <c r="A7" s="27" t="s">
        <v>177</v>
      </c>
      <c r="B7" s="216" t="s">
        <v>180</v>
      </c>
    </row>
  </sheetData>
  <sheetProtection algorithmName="SHA-512" hashValue="/MF6FkzRvCAvFXJ+pvTWURou3yfXzGKMw3QIp9KMJMUFqMLbJiuJwZVwODhk9yBUIPORGoSwUswlfa0i6YbDXw==" saltValue="O+CIZ8U+ZYKE96oBC/ZPTw==" spinCount="100000" sheet="1" objects="1" scenarios="1" selectLockedCells="1"/>
  <phoneticPr fontId="11" type="noConversion"/>
  <pageMargins left="0.7" right="0.7" top="0.75" bottom="0.75" header="0.3" footer="0.3"/>
  <pageSetup paperSize="9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49EA8A-8EE1-40ED-92F6-E2A9F37B5E7D}">
          <x14:formula1>
            <xm:f>Listes!$A$7:$A$8</xm:f>
          </x14:formula1>
          <xm:sqref>B7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580F0-20F0-4CC2-962C-2C4175242A21}">
  <dimension ref="A1:M19"/>
  <sheetViews>
    <sheetView zoomScale="85" zoomScaleNormal="85" workbookViewId="0">
      <selection activeCell="M31" sqref="M31"/>
    </sheetView>
  </sheetViews>
  <sheetFormatPr baseColWidth="10" defaultRowHeight="12.75" x14ac:dyDescent="0.2"/>
  <cols>
    <col min="1" max="1" width="11.7109375" bestFit="1" customWidth="1"/>
    <col min="2" max="8" width="18.7109375" customWidth="1"/>
    <col min="11" max="13" width="18.7109375" customWidth="1"/>
  </cols>
  <sheetData>
    <row r="1" spans="1:13" ht="110.25" x14ac:dyDescent="0.2">
      <c r="A1" s="192" t="s">
        <v>160</v>
      </c>
      <c r="B1" s="193" t="s">
        <v>155</v>
      </c>
      <c r="C1" s="193" t="s">
        <v>134</v>
      </c>
      <c r="D1" s="193" t="s">
        <v>52</v>
      </c>
      <c r="E1" s="193" t="s">
        <v>138</v>
      </c>
      <c r="F1" s="193" t="s">
        <v>145</v>
      </c>
      <c r="G1" s="193" t="s">
        <v>62</v>
      </c>
      <c r="H1" s="193" t="s">
        <v>162</v>
      </c>
      <c r="J1" s="192" t="s">
        <v>160</v>
      </c>
      <c r="K1" s="193" t="s">
        <v>163</v>
      </c>
      <c r="L1" s="193" t="s">
        <v>164</v>
      </c>
      <c r="M1" s="193" t="s">
        <v>162</v>
      </c>
    </row>
    <row r="2" spans="1:13" ht="15.75" x14ac:dyDescent="0.25">
      <c r="A2" s="194">
        <v>0</v>
      </c>
      <c r="B2" s="190">
        <f>SUMIF('Personnel entr. bénéficiaire'!$C$2:$C$200,'BUDGET WP'!A2,'Personnel entr. bénéficiaire'!$L$2:$L$200)</f>
        <v>0</v>
      </c>
      <c r="C2" s="190">
        <f>SUMIF('Personnel entr. belge liée'!$D$2:$D$200,'BUDGET WP'!A2,'Personnel entr. belge liée'!$M$2:$M$200)</f>
        <v>0</v>
      </c>
      <c r="D2" s="190">
        <f>SUMIF('Protos-Démos (&gt;30k€)'!$C$2:$C$100,'BUDGET WP'!A2,'Protos-Démos (&gt;30k€)'!$F$2:$F$100)</f>
        <v>0</v>
      </c>
      <c r="E2" s="190">
        <f>SUMIF('ST entr. bénéficiaire (&gt;30k€)'!$C$2:$C$100,'BUDGET WP'!A2,'ST entr. bénéficiaire (&gt;30k€)'!$G$2:$G$100)</f>
        <v>0</v>
      </c>
      <c r="F2" s="190">
        <f>SUMIF('ST entr. liée (&gt;30k)'!$C$2:$C$100,'BUDGET WP'!A2,'ST entr. liée (&gt;30k)'!$G$2:$G$100)</f>
        <v>0</v>
      </c>
      <c r="G2" s="190">
        <f t="shared" ref="G2:G17" si="0">SUM(B2:F2)*0.25</f>
        <v>0</v>
      </c>
      <c r="H2" s="196">
        <f>SUM(B2:G2)</f>
        <v>0</v>
      </c>
      <c r="J2" s="198">
        <v>0</v>
      </c>
      <c r="K2" s="197">
        <f>SUMIF('Personnel entr. bénéficiaire'!$C$2:$C$200,'BUDGET WP'!J2,'Personnel entr. bénéficiaire'!$I$2:$I$200)</f>
        <v>0</v>
      </c>
      <c r="L2" s="197">
        <f>SUMIF('Personnel entr. belge liée'!$D$2:$D$200,'BUDGET WP'!J2,'Personnel entr. belge liée'!$J$2:$J$200)</f>
        <v>0</v>
      </c>
      <c r="M2" s="201">
        <f>SUM(K2:L2)</f>
        <v>0</v>
      </c>
    </row>
    <row r="3" spans="1:13" ht="15.75" x14ac:dyDescent="0.25">
      <c r="A3" s="195">
        <v>1</v>
      </c>
      <c r="B3" s="190">
        <f>SUMIF('Personnel entr. bénéficiaire'!$C$2:$C$200,'BUDGET WP'!A3,'Personnel entr. bénéficiaire'!$L$2:$L$200)</f>
        <v>0</v>
      </c>
      <c r="C3" s="190">
        <f>SUMIF('Personnel entr. belge liée'!$D$2:$D$200,'BUDGET WP'!A3,'Personnel entr. belge liée'!$M$2:$M$200)</f>
        <v>0</v>
      </c>
      <c r="D3" s="190">
        <f>SUMIF('Protos-Démos (&gt;30k€)'!$C$2:$C$100,'BUDGET WP'!A3,'Protos-Démos (&gt;30k€)'!$F$2:$F$100)</f>
        <v>0</v>
      </c>
      <c r="E3" s="190">
        <f>SUMIF('ST entr. bénéficiaire (&gt;30k€)'!$C$2:$C$100,'BUDGET WP'!A3,'ST entr. bénéficiaire (&gt;30k€)'!$G$2:$G$100)</f>
        <v>0</v>
      </c>
      <c r="F3" s="190">
        <f>SUMIF('ST entr. liée (&gt;30k)'!$C$2:$C$100,'BUDGET WP'!A3,'ST entr. liée (&gt;30k)'!$G$2:$G$100)</f>
        <v>0</v>
      </c>
      <c r="G3" s="190">
        <f t="shared" si="0"/>
        <v>0</v>
      </c>
      <c r="H3" s="196">
        <f t="shared" ref="H3:H17" si="1">SUM(B3:G3)</f>
        <v>0</v>
      </c>
      <c r="J3" s="199">
        <v>1</v>
      </c>
      <c r="K3" s="197">
        <f>SUMIF('Personnel entr. bénéficiaire'!$C$2:$C$200,'BUDGET WP'!J3,'Personnel entr. bénéficiaire'!$I$2:$I$200)</f>
        <v>0</v>
      </c>
      <c r="L3" s="197">
        <f>SUMIF('Personnel entr. belge liée'!$D$2:$D$200,'BUDGET WP'!J3,'Personnel entr. belge liée'!$J$2:$J$200)</f>
        <v>0</v>
      </c>
      <c r="M3" s="201">
        <f t="shared" ref="M3:M17" si="2">SUM(K3:L3)</f>
        <v>0</v>
      </c>
    </row>
    <row r="4" spans="1:13" ht="15.75" x14ac:dyDescent="0.25">
      <c r="A4" s="195">
        <v>2</v>
      </c>
      <c r="B4" s="190">
        <f>SUMIF('Personnel entr. bénéficiaire'!$C$2:$C$200,'BUDGET WP'!A4,'Personnel entr. bénéficiaire'!$L$2:$L$200)</f>
        <v>0</v>
      </c>
      <c r="C4" s="190">
        <f>SUMIF('Personnel entr. belge liée'!$D$2:$D$200,'BUDGET WP'!A4,'Personnel entr. belge liée'!$M$2:$M$200)</f>
        <v>0</v>
      </c>
      <c r="D4" s="190">
        <f>SUMIF('Protos-Démos (&gt;30k€)'!$C$2:$C$100,'BUDGET WP'!A4,'Protos-Démos (&gt;30k€)'!$F$2:$F$100)</f>
        <v>0</v>
      </c>
      <c r="E4" s="190">
        <f>SUMIF('ST entr. bénéficiaire (&gt;30k€)'!$C$2:$C$100,'BUDGET WP'!A4,'ST entr. bénéficiaire (&gt;30k€)'!$G$2:$G$100)</f>
        <v>0</v>
      </c>
      <c r="F4" s="190">
        <f>SUMIF('ST entr. liée (&gt;30k)'!$C$2:$C$100,'BUDGET WP'!A4,'ST entr. liée (&gt;30k)'!$G$2:$G$100)</f>
        <v>0</v>
      </c>
      <c r="G4" s="190">
        <f t="shared" si="0"/>
        <v>0</v>
      </c>
      <c r="H4" s="196">
        <f t="shared" si="1"/>
        <v>0</v>
      </c>
      <c r="J4" s="199">
        <v>2</v>
      </c>
      <c r="K4" s="197">
        <f>SUMIF('Personnel entr. bénéficiaire'!$C$2:$C$200,'BUDGET WP'!J4,'Personnel entr. bénéficiaire'!$I$2:$I$200)</f>
        <v>0</v>
      </c>
      <c r="L4" s="197">
        <f>SUMIF('Personnel entr. belge liée'!$D$2:$D$200,'BUDGET WP'!J4,'Personnel entr. belge liée'!$J$2:$J$200)</f>
        <v>0</v>
      </c>
      <c r="M4" s="201">
        <f t="shared" si="2"/>
        <v>0</v>
      </c>
    </row>
    <row r="5" spans="1:13" ht="15.75" x14ac:dyDescent="0.25">
      <c r="A5" s="195">
        <v>3</v>
      </c>
      <c r="B5" s="190">
        <f>SUMIF('Personnel entr. bénéficiaire'!$C$2:$C$200,'BUDGET WP'!A5,'Personnel entr. bénéficiaire'!$L$2:$L$200)</f>
        <v>0</v>
      </c>
      <c r="C5" s="190">
        <f>SUMIF('Personnel entr. belge liée'!$D$2:$D$200,'BUDGET WP'!A5,'Personnel entr. belge liée'!$M$2:$M$200)</f>
        <v>0</v>
      </c>
      <c r="D5" s="190">
        <f>SUMIF('Protos-Démos (&gt;30k€)'!$C$2:$C$100,'BUDGET WP'!A5,'Protos-Démos (&gt;30k€)'!$F$2:$F$100)</f>
        <v>0</v>
      </c>
      <c r="E5" s="190">
        <f>SUMIF('ST entr. bénéficiaire (&gt;30k€)'!$C$2:$C$100,'BUDGET WP'!A5,'ST entr. bénéficiaire (&gt;30k€)'!$G$2:$G$100)</f>
        <v>0</v>
      </c>
      <c r="F5" s="190">
        <f>SUMIF('ST entr. liée (&gt;30k)'!$C$2:$C$100,'BUDGET WP'!A5,'ST entr. liée (&gt;30k)'!$G$2:$G$100)</f>
        <v>0</v>
      </c>
      <c r="G5" s="190">
        <f t="shared" si="0"/>
        <v>0</v>
      </c>
      <c r="H5" s="196">
        <f t="shared" si="1"/>
        <v>0</v>
      </c>
      <c r="J5" s="199">
        <v>3</v>
      </c>
      <c r="K5" s="197">
        <f>SUMIF('Personnel entr. bénéficiaire'!$C$2:$C$200,'BUDGET WP'!J5,'Personnel entr. bénéficiaire'!$I$2:$I$200)</f>
        <v>0</v>
      </c>
      <c r="L5" s="197">
        <f>SUMIF('Personnel entr. belge liée'!$D$2:$D$200,'BUDGET WP'!J5,'Personnel entr. belge liée'!$J$2:$J$200)</f>
        <v>0</v>
      </c>
      <c r="M5" s="201">
        <f t="shared" si="2"/>
        <v>0</v>
      </c>
    </row>
    <row r="6" spans="1:13" ht="15.75" x14ac:dyDescent="0.25">
      <c r="A6" s="195">
        <v>4</v>
      </c>
      <c r="B6" s="190">
        <f>SUMIF('Personnel entr. bénéficiaire'!$C$2:$C$200,'BUDGET WP'!A6,'Personnel entr. bénéficiaire'!$L$2:$L$200)</f>
        <v>0</v>
      </c>
      <c r="C6" s="190">
        <f>SUMIF('Personnel entr. belge liée'!$D$2:$D$200,'BUDGET WP'!A6,'Personnel entr. belge liée'!$M$2:$M$200)</f>
        <v>0</v>
      </c>
      <c r="D6" s="190">
        <f>SUMIF('Protos-Démos (&gt;30k€)'!$C$2:$C$100,'BUDGET WP'!A6,'Protos-Démos (&gt;30k€)'!$F$2:$F$100)</f>
        <v>0</v>
      </c>
      <c r="E6" s="190">
        <f>SUMIF('ST entr. bénéficiaire (&gt;30k€)'!$C$2:$C$100,'BUDGET WP'!A6,'ST entr. bénéficiaire (&gt;30k€)'!$G$2:$G$100)</f>
        <v>0</v>
      </c>
      <c r="F6" s="190">
        <f>SUMIF('ST entr. liée (&gt;30k)'!$C$2:$C$100,'BUDGET WP'!A6,'ST entr. liée (&gt;30k)'!$G$2:$G$100)</f>
        <v>0</v>
      </c>
      <c r="G6" s="190">
        <f t="shared" si="0"/>
        <v>0</v>
      </c>
      <c r="H6" s="196">
        <f t="shared" si="1"/>
        <v>0</v>
      </c>
      <c r="J6" s="199">
        <v>4</v>
      </c>
      <c r="K6" s="197">
        <f>SUMIF('Personnel entr. bénéficiaire'!$C$2:$C$200,'BUDGET WP'!J6,'Personnel entr. bénéficiaire'!$I$2:$I$200)</f>
        <v>0</v>
      </c>
      <c r="L6" s="197">
        <f>SUMIF('Personnel entr. belge liée'!$D$2:$D$200,'BUDGET WP'!J6,'Personnel entr. belge liée'!$J$2:$J$200)</f>
        <v>0</v>
      </c>
      <c r="M6" s="201">
        <f t="shared" si="2"/>
        <v>0</v>
      </c>
    </row>
    <row r="7" spans="1:13" ht="15.75" x14ac:dyDescent="0.25">
      <c r="A7" s="195">
        <v>5</v>
      </c>
      <c r="B7" s="190">
        <f>SUMIF('Personnel entr. bénéficiaire'!$C$2:$C$200,'BUDGET WP'!A7,'Personnel entr. bénéficiaire'!$L$2:$L$200)</f>
        <v>0</v>
      </c>
      <c r="C7" s="190">
        <f>SUMIF('Personnel entr. belge liée'!$D$2:$D$200,'BUDGET WP'!A7,'Personnel entr. belge liée'!$M$2:$M$200)</f>
        <v>0</v>
      </c>
      <c r="D7" s="190">
        <f>SUMIF('Protos-Démos (&gt;30k€)'!$C$2:$C$100,'BUDGET WP'!A7,'Protos-Démos (&gt;30k€)'!$F$2:$F$100)</f>
        <v>0</v>
      </c>
      <c r="E7" s="190">
        <f>SUMIF('ST entr. bénéficiaire (&gt;30k€)'!$C$2:$C$100,'BUDGET WP'!A7,'ST entr. bénéficiaire (&gt;30k€)'!$G$2:$G$100)</f>
        <v>0</v>
      </c>
      <c r="F7" s="190">
        <f>SUMIF('ST entr. liée (&gt;30k)'!$C$2:$C$100,'BUDGET WP'!A7,'ST entr. liée (&gt;30k)'!$G$2:$G$100)</f>
        <v>0</v>
      </c>
      <c r="G7" s="190">
        <f t="shared" si="0"/>
        <v>0</v>
      </c>
      <c r="H7" s="196">
        <f t="shared" si="1"/>
        <v>0</v>
      </c>
      <c r="J7" s="199">
        <v>5</v>
      </c>
      <c r="K7" s="197">
        <f>SUMIF('Personnel entr. bénéficiaire'!$C$2:$C$200,'BUDGET WP'!J7,'Personnel entr. bénéficiaire'!$I$2:$I$200)</f>
        <v>0</v>
      </c>
      <c r="L7" s="197">
        <f>SUMIF('Personnel entr. belge liée'!$D$2:$D$200,'BUDGET WP'!J7,'Personnel entr. belge liée'!$J$2:$J$200)</f>
        <v>0</v>
      </c>
      <c r="M7" s="201">
        <f t="shared" si="2"/>
        <v>0</v>
      </c>
    </row>
    <row r="8" spans="1:13" ht="15.75" x14ac:dyDescent="0.25">
      <c r="A8" s="195">
        <v>6</v>
      </c>
      <c r="B8" s="190">
        <f>SUMIF('Personnel entr. bénéficiaire'!$C$2:$C$200,'BUDGET WP'!A8,'Personnel entr. bénéficiaire'!$L$2:$L$200)</f>
        <v>0</v>
      </c>
      <c r="C8" s="190">
        <f>SUMIF('Personnel entr. belge liée'!$D$2:$D$200,'BUDGET WP'!A8,'Personnel entr. belge liée'!$M$2:$M$200)</f>
        <v>0</v>
      </c>
      <c r="D8" s="190">
        <f>SUMIF('Protos-Démos (&gt;30k€)'!$C$2:$C$100,'BUDGET WP'!A8,'Protos-Démos (&gt;30k€)'!$F$2:$F$100)</f>
        <v>0</v>
      </c>
      <c r="E8" s="190">
        <f>SUMIF('ST entr. bénéficiaire (&gt;30k€)'!$C$2:$C$100,'BUDGET WP'!A8,'ST entr. bénéficiaire (&gt;30k€)'!$G$2:$G$100)</f>
        <v>0</v>
      </c>
      <c r="F8" s="190">
        <f>SUMIF('ST entr. liée (&gt;30k)'!$C$2:$C$100,'BUDGET WP'!A8,'ST entr. liée (&gt;30k)'!$G$2:$G$100)</f>
        <v>0</v>
      </c>
      <c r="G8" s="190">
        <f t="shared" si="0"/>
        <v>0</v>
      </c>
      <c r="H8" s="196">
        <f t="shared" si="1"/>
        <v>0</v>
      </c>
      <c r="J8" s="199">
        <v>6</v>
      </c>
      <c r="K8" s="197">
        <f>SUMIF('Personnel entr. bénéficiaire'!$C$2:$C$200,'BUDGET WP'!J8,'Personnel entr. bénéficiaire'!$I$2:$I$200)</f>
        <v>0</v>
      </c>
      <c r="L8" s="197">
        <f>SUMIF('Personnel entr. belge liée'!$D$2:$D$200,'BUDGET WP'!J8,'Personnel entr. belge liée'!$J$2:$J$200)</f>
        <v>0</v>
      </c>
      <c r="M8" s="201">
        <f t="shared" si="2"/>
        <v>0</v>
      </c>
    </row>
    <row r="9" spans="1:13" ht="15.75" x14ac:dyDescent="0.25">
      <c r="A9" s="195">
        <v>7</v>
      </c>
      <c r="B9" s="190">
        <f>SUMIF('Personnel entr. bénéficiaire'!$C$2:$C$200,'BUDGET WP'!A9,'Personnel entr. bénéficiaire'!$L$2:$L$200)</f>
        <v>0</v>
      </c>
      <c r="C9" s="190">
        <f>SUMIF('Personnel entr. belge liée'!$D$2:$D$200,'BUDGET WP'!A9,'Personnel entr. belge liée'!$M$2:$M$200)</f>
        <v>0</v>
      </c>
      <c r="D9" s="190">
        <f>SUMIF('Protos-Démos (&gt;30k€)'!$C$2:$C$100,'BUDGET WP'!A9,'Protos-Démos (&gt;30k€)'!$F$2:$F$100)</f>
        <v>0</v>
      </c>
      <c r="E9" s="190">
        <f>SUMIF('ST entr. bénéficiaire (&gt;30k€)'!$C$2:$C$100,'BUDGET WP'!A9,'ST entr. bénéficiaire (&gt;30k€)'!$G$2:$G$100)</f>
        <v>0</v>
      </c>
      <c r="F9" s="190">
        <f>SUMIF('ST entr. liée (&gt;30k)'!$C$2:$C$100,'BUDGET WP'!A9,'ST entr. liée (&gt;30k)'!$G$2:$G$100)</f>
        <v>0</v>
      </c>
      <c r="G9" s="190">
        <f t="shared" si="0"/>
        <v>0</v>
      </c>
      <c r="H9" s="196">
        <f t="shared" si="1"/>
        <v>0</v>
      </c>
      <c r="J9" s="199">
        <v>7</v>
      </c>
      <c r="K9" s="197">
        <f>SUMIF('Personnel entr. bénéficiaire'!$C$2:$C$200,'BUDGET WP'!J9,'Personnel entr. bénéficiaire'!$I$2:$I$200)</f>
        <v>0</v>
      </c>
      <c r="L9" s="197">
        <f>SUMIF('Personnel entr. belge liée'!$D$2:$D$200,'BUDGET WP'!J9,'Personnel entr. belge liée'!$J$2:$J$200)</f>
        <v>0</v>
      </c>
      <c r="M9" s="201">
        <f t="shared" si="2"/>
        <v>0</v>
      </c>
    </row>
    <row r="10" spans="1:13" ht="15.75" x14ac:dyDescent="0.25">
      <c r="A10" s="195">
        <v>8</v>
      </c>
      <c r="B10" s="190">
        <f>SUMIF('Personnel entr. bénéficiaire'!$C$2:$C$200,'BUDGET WP'!A10,'Personnel entr. bénéficiaire'!$L$2:$L$200)</f>
        <v>0</v>
      </c>
      <c r="C10" s="190">
        <f>SUMIF('Personnel entr. belge liée'!$D$2:$D$200,'BUDGET WP'!A10,'Personnel entr. belge liée'!$M$2:$M$200)</f>
        <v>0</v>
      </c>
      <c r="D10" s="190">
        <f>SUMIF('Protos-Démos (&gt;30k€)'!$C$2:$C$100,'BUDGET WP'!A10,'Protos-Démos (&gt;30k€)'!$F$2:$F$100)</f>
        <v>0</v>
      </c>
      <c r="E10" s="190">
        <f>SUMIF('ST entr. bénéficiaire (&gt;30k€)'!$C$2:$C$100,'BUDGET WP'!A10,'ST entr. bénéficiaire (&gt;30k€)'!$G$2:$G$100)</f>
        <v>0</v>
      </c>
      <c r="F10" s="190">
        <f>SUMIF('ST entr. liée (&gt;30k)'!$C$2:$C$100,'BUDGET WP'!A10,'ST entr. liée (&gt;30k)'!$G$2:$G$100)</f>
        <v>0</v>
      </c>
      <c r="G10" s="190">
        <f t="shared" si="0"/>
        <v>0</v>
      </c>
      <c r="H10" s="196">
        <f t="shared" si="1"/>
        <v>0</v>
      </c>
      <c r="J10" s="199">
        <v>8</v>
      </c>
      <c r="K10" s="197">
        <f>SUMIF('Personnel entr. bénéficiaire'!$C$2:$C$200,'BUDGET WP'!J10,'Personnel entr. bénéficiaire'!$I$2:$I$200)</f>
        <v>0</v>
      </c>
      <c r="L10" s="197">
        <f>SUMIF('Personnel entr. belge liée'!$D$2:$D$200,'BUDGET WP'!J10,'Personnel entr. belge liée'!$J$2:$J$200)</f>
        <v>0</v>
      </c>
      <c r="M10" s="201">
        <f t="shared" si="2"/>
        <v>0</v>
      </c>
    </row>
    <row r="11" spans="1:13" ht="15.75" x14ac:dyDescent="0.25">
      <c r="A11" s="195">
        <v>9</v>
      </c>
      <c r="B11" s="190">
        <f>SUMIF('Personnel entr. bénéficiaire'!$C$2:$C$200,'BUDGET WP'!A11,'Personnel entr. bénéficiaire'!$L$2:$L$200)</f>
        <v>0</v>
      </c>
      <c r="C11" s="190">
        <f>SUMIF('Personnel entr. belge liée'!$D$2:$D$200,'BUDGET WP'!A11,'Personnel entr. belge liée'!$M$2:$M$200)</f>
        <v>0</v>
      </c>
      <c r="D11" s="190">
        <f>SUMIF('Protos-Démos (&gt;30k€)'!$C$2:$C$100,'BUDGET WP'!A11,'Protos-Démos (&gt;30k€)'!$F$2:$F$100)</f>
        <v>0</v>
      </c>
      <c r="E11" s="190">
        <f>SUMIF('ST entr. bénéficiaire (&gt;30k€)'!$C$2:$C$100,'BUDGET WP'!A11,'ST entr. bénéficiaire (&gt;30k€)'!$G$2:$G$100)</f>
        <v>0</v>
      </c>
      <c r="F11" s="190">
        <f>SUMIF('ST entr. liée (&gt;30k)'!$C$2:$C$100,'BUDGET WP'!A11,'ST entr. liée (&gt;30k)'!$G$2:$G$100)</f>
        <v>0</v>
      </c>
      <c r="G11" s="190">
        <f t="shared" si="0"/>
        <v>0</v>
      </c>
      <c r="H11" s="196">
        <f>SUM(B11:G11)</f>
        <v>0</v>
      </c>
      <c r="J11" s="199">
        <v>9</v>
      </c>
      <c r="K11" s="197">
        <f>SUMIF('Personnel entr. bénéficiaire'!$C$2:$C$200,'BUDGET WP'!J11,'Personnel entr. bénéficiaire'!$I$2:$I$200)</f>
        <v>0</v>
      </c>
      <c r="L11" s="197">
        <f>SUMIF('Personnel entr. belge liée'!$D$2:$D$200,'BUDGET WP'!J11,'Personnel entr. belge liée'!$J$2:$J$200)</f>
        <v>0</v>
      </c>
      <c r="M11" s="201">
        <f t="shared" si="2"/>
        <v>0</v>
      </c>
    </row>
    <row r="12" spans="1:13" ht="15.75" x14ac:dyDescent="0.25">
      <c r="A12" s="195">
        <v>10</v>
      </c>
      <c r="B12" s="190">
        <f>SUMIF('Personnel entr. bénéficiaire'!$C$2:$C$200,'BUDGET WP'!A12,'Personnel entr. bénéficiaire'!$L$2:$L$200)</f>
        <v>0</v>
      </c>
      <c r="C12" s="190">
        <f>SUMIF('Personnel entr. belge liée'!$D$2:$D$200,'BUDGET WP'!A12,'Personnel entr. belge liée'!$M$2:$M$200)</f>
        <v>0</v>
      </c>
      <c r="D12" s="190">
        <f>SUMIF('Protos-Démos (&gt;30k€)'!$C$2:$C$100,'BUDGET WP'!A12,'Protos-Démos (&gt;30k€)'!$F$2:$F$100)</f>
        <v>0</v>
      </c>
      <c r="E12" s="190">
        <f>SUMIF('ST entr. bénéficiaire (&gt;30k€)'!$C$2:$C$100,'BUDGET WP'!A12,'ST entr. bénéficiaire (&gt;30k€)'!$G$2:$G$100)</f>
        <v>0</v>
      </c>
      <c r="F12" s="190">
        <f>SUMIF('ST entr. liée (&gt;30k)'!$C$2:$C$100,'BUDGET WP'!A12,'ST entr. liée (&gt;30k)'!$G$2:$G$100)</f>
        <v>0</v>
      </c>
      <c r="G12" s="190">
        <f t="shared" si="0"/>
        <v>0</v>
      </c>
      <c r="H12" s="196">
        <f t="shared" si="1"/>
        <v>0</v>
      </c>
      <c r="J12" s="199">
        <v>10</v>
      </c>
      <c r="K12" s="197">
        <f>SUMIF('Personnel entr. bénéficiaire'!$C$2:$C$200,'BUDGET WP'!J12,'Personnel entr. bénéficiaire'!$I$2:$I$200)</f>
        <v>0</v>
      </c>
      <c r="L12" s="197">
        <f>SUMIF('Personnel entr. belge liée'!$D$2:$D$200,'BUDGET WP'!J12,'Personnel entr. belge liée'!$J$2:$J$200)</f>
        <v>0</v>
      </c>
      <c r="M12" s="201">
        <f t="shared" si="2"/>
        <v>0</v>
      </c>
    </row>
    <row r="13" spans="1:13" ht="15.75" x14ac:dyDescent="0.25">
      <c r="A13" s="195">
        <v>11</v>
      </c>
      <c r="B13" s="190">
        <f>SUMIF('Personnel entr. bénéficiaire'!$C$2:$C$200,'BUDGET WP'!A13,'Personnel entr. bénéficiaire'!$L$2:$L$200)</f>
        <v>0</v>
      </c>
      <c r="C13" s="190">
        <f>SUMIF('Personnel entr. belge liée'!$D$2:$D$200,'BUDGET WP'!A13,'Personnel entr. belge liée'!$M$2:$M$200)</f>
        <v>0</v>
      </c>
      <c r="D13" s="190">
        <f>SUMIF('Protos-Démos (&gt;30k€)'!$C$2:$C$100,'BUDGET WP'!A13,'Protos-Démos (&gt;30k€)'!$F$2:$F$100)</f>
        <v>0</v>
      </c>
      <c r="E13" s="190">
        <f>SUMIF('ST entr. bénéficiaire (&gt;30k€)'!$C$2:$C$100,'BUDGET WP'!A13,'ST entr. bénéficiaire (&gt;30k€)'!$G$2:$G$100)</f>
        <v>0</v>
      </c>
      <c r="F13" s="190">
        <f>SUMIF('ST entr. liée (&gt;30k)'!$C$2:$C$100,'BUDGET WP'!A13,'ST entr. liée (&gt;30k)'!$G$2:$G$100)</f>
        <v>0</v>
      </c>
      <c r="G13" s="190">
        <f t="shared" si="0"/>
        <v>0</v>
      </c>
      <c r="H13" s="196">
        <f t="shared" si="1"/>
        <v>0</v>
      </c>
      <c r="J13" s="199">
        <v>11</v>
      </c>
      <c r="K13" s="197">
        <f>SUMIF('Personnel entr. bénéficiaire'!$C$2:$C$200,'BUDGET WP'!J13,'Personnel entr. bénéficiaire'!$I$2:$I$200)</f>
        <v>0</v>
      </c>
      <c r="L13" s="197">
        <f>SUMIF('Personnel entr. belge liée'!$D$2:$D$200,'BUDGET WP'!J13,'Personnel entr. belge liée'!$J$2:$J$200)</f>
        <v>0</v>
      </c>
      <c r="M13" s="201">
        <f t="shared" si="2"/>
        <v>0</v>
      </c>
    </row>
    <row r="14" spans="1:13" ht="15.75" x14ac:dyDescent="0.25">
      <c r="A14" s="195">
        <v>12</v>
      </c>
      <c r="B14" s="190">
        <f>SUMIF('Personnel entr. bénéficiaire'!$C$2:$C$200,'BUDGET WP'!A14,'Personnel entr. bénéficiaire'!$L$2:$L$200)</f>
        <v>0</v>
      </c>
      <c r="C14" s="190">
        <f>SUMIF('Personnel entr. belge liée'!$D$2:$D$200,'BUDGET WP'!A14,'Personnel entr. belge liée'!$M$2:$M$200)</f>
        <v>0</v>
      </c>
      <c r="D14" s="190">
        <f>SUMIF('Protos-Démos (&gt;30k€)'!$C$2:$C$100,'BUDGET WP'!A14,'Protos-Démos (&gt;30k€)'!$F$2:$F$100)</f>
        <v>0</v>
      </c>
      <c r="E14" s="190">
        <f>SUMIF('ST entr. bénéficiaire (&gt;30k€)'!$C$2:$C$100,'BUDGET WP'!A14,'ST entr. bénéficiaire (&gt;30k€)'!$G$2:$G$100)</f>
        <v>0</v>
      </c>
      <c r="F14" s="190">
        <f>SUMIF('ST entr. liée (&gt;30k)'!$C$2:$C$100,'BUDGET WP'!A14,'ST entr. liée (&gt;30k)'!$G$2:$G$100)</f>
        <v>0</v>
      </c>
      <c r="G14" s="190">
        <f t="shared" si="0"/>
        <v>0</v>
      </c>
      <c r="H14" s="196">
        <f t="shared" si="1"/>
        <v>0</v>
      </c>
      <c r="J14" s="199">
        <v>12</v>
      </c>
      <c r="K14" s="197">
        <f>SUMIF('Personnel entr. bénéficiaire'!$C$2:$C$200,'BUDGET WP'!J14,'Personnel entr. bénéficiaire'!$I$2:$I$200)</f>
        <v>0</v>
      </c>
      <c r="L14" s="197">
        <f>SUMIF('Personnel entr. belge liée'!$D$2:$D$200,'BUDGET WP'!J14,'Personnel entr. belge liée'!$J$2:$J$200)</f>
        <v>0</v>
      </c>
      <c r="M14" s="201">
        <f t="shared" si="2"/>
        <v>0</v>
      </c>
    </row>
    <row r="15" spans="1:13" ht="15.75" x14ac:dyDescent="0.25">
      <c r="A15" s="195">
        <v>13</v>
      </c>
      <c r="B15" s="190">
        <f>SUMIF('Personnel entr. bénéficiaire'!$C$2:$C$200,'BUDGET WP'!A15,'Personnel entr. bénéficiaire'!$L$2:$L$200)</f>
        <v>0</v>
      </c>
      <c r="C15" s="190">
        <f>SUMIF('Personnel entr. belge liée'!$D$2:$D$200,'BUDGET WP'!A15,'Personnel entr. belge liée'!$M$2:$M$200)</f>
        <v>0</v>
      </c>
      <c r="D15" s="190">
        <f>SUMIF('Protos-Démos (&gt;30k€)'!$C$2:$C$100,'BUDGET WP'!A15,'Protos-Démos (&gt;30k€)'!$F$2:$F$100)</f>
        <v>0</v>
      </c>
      <c r="E15" s="190">
        <f>SUMIF('ST entr. bénéficiaire (&gt;30k€)'!$C$2:$C$100,'BUDGET WP'!A15,'ST entr. bénéficiaire (&gt;30k€)'!$G$2:$G$100)</f>
        <v>0</v>
      </c>
      <c r="F15" s="190">
        <f>SUMIF('ST entr. liée (&gt;30k)'!$C$2:$C$100,'BUDGET WP'!A15,'ST entr. liée (&gt;30k)'!$G$2:$G$100)</f>
        <v>0</v>
      </c>
      <c r="G15" s="190">
        <f t="shared" si="0"/>
        <v>0</v>
      </c>
      <c r="H15" s="196">
        <f t="shared" si="1"/>
        <v>0</v>
      </c>
      <c r="J15" s="199">
        <v>13</v>
      </c>
      <c r="K15" s="197">
        <f>SUMIF('Personnel entr. bénéficiaire'!$C$2:$C$200,'BUDGET WP'!J15,'Personnel entr. bénéficiaire'!$I$2:$I$200)</f>
        <v>0</v>
      </c>
      <c r="L15" s="197">
        <f>SUMIF('Personnel entr. belge liée'!$D$2:$D$200,'BUDGET WP'!J15,'Personnel entr. belge liée'!$J$2:$J$200)</f>
        <v>0</v>
      </c>
      <c r="M15" s="201">
        <f t="shared" si="2"/>
        <v>0</v>
      </c>
    </row>
    <row r="16" spans="1:13" ht="15.75" x14ac:dyDescent="0.25">
      <c r="A16" s="195">
        <v>14</v>
      </c>
      <c r="B16" s="190">
        <f>SUMIF('Personnel entr. bénéficiaire'!$C$2:$C$200,'BUDGET WP'!A16,'Personnel entr. bénéficiaire'!$L$2:$L$200)</f>
        <v>0</v>
      </c>
      <c r="C16" s="190">
        <f>SUMIF('Personnel entr. belge liée'!$D$2:$D$200,'BUDGET WP'!A16,'Personnel entr. belge liée'!$M$2:$M$200)</f>
        <v>0</v>
      </c>
      <c r="D16" s="190">
        <f>SUMIF('Protos-Démos (&gt;30k€)'!$C$2:$C$100,'BUDGET WP'!A16,'Protos-Démos (&gt;30k€)'!$F$2:$F$100)</f>
        <v>0</v>
      </c>
      <c r="E16" s="190">
        <f>SUMIF('ST entr. bénéficiaire (&gt;30k€)'!$C$2:$C$100,'BUDGET WP'!A16,'ST entr. bénéficiaire (&gt;30k€)'!$G$2:$G$100)</f>
        <v>0</v>
      </c>
      <c r="F16" s="190">
        <f>SUMIF('ST entr. liée (&gt;30k)'!$C$2:$C$100,'BUDGET WP'!A16,'ST entr. liée (&gt;30k)'!$G$2:$G$100)</f>
        <v>0</v>
      </c>
      <c r="G16" s="190">
        <f t="shared" si="0"/>
        <v>0</v>
      </c>
      <c r="H16" s="196">
        <f t="shared" si="1"/>
        <v>0</v>
      </c>
      <c r="J16" s="199">
        <v>14</v>
      </c>
      <c r="K16" s="197">
        <f>SUMIF('Personnel entr. bénéficiaire'!$C$2:$C$200,'BUDGET WP'!J16,'Personnel entr. bénéficiaire'!$I$2:$I$200)</f>
        <v>0</v>
      </c>
      <c r="L16" s="197">
        <f>SUMIF('Personnel entr. belge liée'!$D$2:$D$200,'BUDGET WP'!J16,'Personnel entr. belge liée'!$J$2:$J$200)</f>
        <v>0</v>
      </c>
      <c r="M16" s="201">
        <f t="shared" si="2"/>
        <v>0</v>
      </c>
    </row>
    <row r="17" spans="1:13" ht="15.75" x14ac:dyDescent="0.25">
      <c r="A17" s="195">
        <v>15</v>
      </c>
      <c r="B17" s="190">
        <f>SUMIF('Personnel entr. bénéficiaire'!$C$2:$C$200,'BUDGET WP'!A17,'Personnel entr. bénéficiaire'!$L$2:$L$200)</f>
        <v>0</v>
      </c>
      <c r="C17" s="190">
        <f>SUMIF('Personnel entr. belge liée'!$D$2:$D$200,'BUDGET WP'!A17,'Personnel entr. belge liée'!$M$2:$M$200)</f>
        <v>0</v>
      </c>
      <c r="D17" s="190">
        <f>SUMIF('Protos-Démos (&gt;30k€)'!$C$2:$C$100,'BUDGET WP'!A17,'Protos-Démos (&gt;30k€)'!$F$2:$F$100)</f>
        <v>0</v>
      </c>
      <c r="E17" s="190">
        <f>SUMIF('ST entr. bénéficiaire (&gt;30k€)'!$C$2:$C$100,'BUDGET WP'!A17,'ST entr. bénéficiaire (&gt;30k€)'!$G$2:$G$100)</f>
        <v>0</v>
      </c>
      <c r="F17" s="190">
        <f>SUMIF('ST entr. liée (&gt;30k)'!$C$2:$C$100,'BUDGET WP'!A17,'ST entr. liée (&gt;30k)'!$G$2:$G$100)</f>
        <v>0</v>
      </c>
      <c r="G17" s="190">
        <f t="shared" si="0"/>
        <v>0</v>
      </c>
      <c r="H17" s="196">
        <f t="shared" si="1"/>
        <v>0</v>
      </c>
      <c r="J17" s="199">
        <v>15</v>
      </c>
      <c r="K17" s="197">
        <f>SUMIF('Personnel entr. bénéficiaire'!$C$2:$C$200,'BUDGET WP'!J17,'Personnel entr. bénéficiaire'!$I$2:$I$200)</f>
        <v>0</v>
      </c>
      <c r="L17" s="197">
        <f>SUMIF('Personnel entr. belge liée'!$D$2:$D$200,'BUDGET WP'!J17,'Personnel entr. belge liée'!$J$2:$J$200)</f>
        <v>0</v>
      </c>
      <c r="M17" s="201">
        <f t="shared" si="2"/>
        <v>0</v>
      </c>
    </row>
    <row r="18" spans="1:13" ht="15.75" thickBot="1" x14ac:dyDescent="0.25">
      <c r="A18" s="140"/>
      <c r="B18" s="140"/>
      <c r="C18" s="140"/>
      <c r="D18" s="140"/>
      <c r="E18" s="140"/>
      <c r="F18" s="140"/>
      <c r="G18" s="140"/>
      <c r="H18" s="140"/>
    </row>
    <row r="19" spans="1:13" ht="16.5" thickBot="1" x14ac:dyDescent="0.3">
      <c r="A19" s="140"/>
      <c r="B19" s="140"/>
      <c r="C19" s="140"/>
      <c r="D19" s="140"/>
      <c r="E19" s="140"/>
      <c r="F19" s="140"/>
      <c r="G19" s="191" t="s">
        <v>161</v>
      </c>
      <c r="H19" s="202">
        <f>SUM(H2:H17)</f>
        <v>0</v>
      </c>
      <c r="L19" s="200" t="s">
        <v>161</v>
      </c>
      <c r="M19" s="203">
        <f>SUM(M2:M17)</f>
        <v>0</v>
      </c>
    </row>
  </sheetData>
  <sheetProtection algorithmName="SHA-512" hashValue="jGo6FveV8wP0dqNuE8UYIlsTTRxewrdk5FnB116yXLLRSNxXmDxKNxy/6YVmdhEevzlMp3Ql4twJ4ctF1z0Frg==" saltValue="+DrE9NgWY1pobtcrz8PAqw==" spinCount="100000" sheet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DD4D-865B-4923-B572-05F00794877D}">
  <sheetPr>
    <tabColor rgb="FFFF0000"/>
  </sheetPr>
  <dimension ref="A1:M32"/>
  <sheetViews>
    <sheetView zoomScale="85" zoomScaleNormal="85" workbookViewId="0">
      <selection activeCell="A10" sqref="A10"/>
    </sheetView>
  </sheetViews>
  <sheetFormatPr baseColWidth="10" defaultColWidth="10.85546875" defaultRowHeight="20.25" customHeight="1" x14ac:dyDescent="0.2"/>
  <cols>
    <col min="1" max="1" width="42.5703125" style="1" bestFit="1" customWidth="1"/>
    <col min="2" max="2" width="15.85546875" style="22" bestFit="1" customWidth="1"/>
    <col min="3" max="3" width="15.85546875" style="22" customWidth="1"/>
    <col min="4" max="13" width="15.85546875" style="1" customWidth="1"/>
    <col min="14" max="16384" width="10.85546875" style="1"/>
  </cols>
  <sheetData>
    <row r="1" spans="1:13" ht="19.899999999999999" customHeight="1" thickBot="1" x14ac:dyDescent="0.25"/>
    <row r="2" spans="1:13" ht="34.9" customHeight="1" thickBot="1" x14ac:dyDescent="0.25">
      <c r="A2" s="19"/>
      <c r="B2" s="81"/>
      <c r="C2" s="82">
        <f>'Composition portefeuille'!B2</f>
        <v>0</v>
      </c>
      <c r="D2" s="83"/>
      <c r="E2" s="84"/>
      <c r="F2" s="82">
        <f>'Composition portefeuille'!B3</f>
        <v>0</v>
      </c>
      <c r="G2" s="83"/>
      <c r="H2" s="84"/>
      <c r="I2" s="82">
        <f>'Composition portefeuille'!B4</f>
        <v>0</v>
      </c>
      <c r="J2" s="83"/>
      <c r="K2" s="84"/>
      <c r="L2" s="82">
        <f>'Composition portefeuille'!B6</f>
        <v>0</v>
      </c>
      <c r="M2" s="85"/>
    </row>
    <row r="3" spans="1:13" ht="34.9" customHeight="1" thickBot="1" x14ac:dyDescent="0.25">
      <c r="A3" s="19"/>
      <c r="B3" s="78" t="s">
        <v>46</v>
      </c>
      <c r="C3" s="79" t="s">
        <v>47</v>
      </c>
      <c r="D3" s="80" t="s">
        <v>48</v>
      </c>
      <c r="E3" s="78" t="s">
        <v>46</v>
      </c>
      <c r="F3" s="79" t="s">
        <v>47</v>
      </c>
      <c r="G3" s="80" t="s">
        <v>48</v>
      </c>
      <c r="H3" s="78" t="s">
        <v>46</v>
      </c>
      <c r="I3" s="79" t="s">
        <v>47</v>
      </c>
      <c r="J3" s="80" t="s">
        <v>48</v>
      </c>
      <c r="K3" s="78" t="s">
        <v>46</v>
      </c>
      <c r="L3" s="79" t="s">
        <v>47</v>
      </c>
      <c r="M3" s="80" t="s">
        <v>48</v>
      </c>
    </row>
    <row r="4" spans="1:13" ht="15.75" x14ac:dyDescent="0.2">
      <c r="A4" s="93" t="s">
        <v>35</v>
      </c>
      <c r="B4" s="40"/>
      <c r="C4" s="99"/>
      <c r="D4" s="42"/>
      <c r="E4" s="40"/>
      <c r="F4" s="41"/>
      <c r="G4" s="42"/>
      <c r="H4" s="40"/>
      <c r="I4" s="41"/>
      <c r="J4" s="42"/>
      <c r="K4" s="40"/>
      <c r="L4" s="41"/>
      <c r="M4" s="42"/>
    </row>
    <row r="5" spans="1:13" ht="15" x14ac:dyDescent="0.2">
      <c r="A5" s="94" t="s">
        <v>33</v>
      </c>
      <c r="B5" s="45">
        <f>SUMIFS('Personnel entr. bénéficiaire'!$L$2:$L$200,'Personnel entr. bénéficiaire'!$A$2:$A$200,'3 - BUDGET TOTAL  (2)'!$C$2,'Personnel entr. bénéficiaire'!$B$2:$B$200,"RI",'Personnel entr. bénéficiaire'!$D$2:$D$200,'3 - BUDGET TOTAL  (2)'!A5)</f>
        <v>0</v>
      </c>
      <c r="C5" s="100">
        <f>SUMIFS('Personnel entr. bénéficiaire'!$L$2:$L$200,'Personnel entr. bénéficiaire'!$A$2:$A$200,'3 - BUDGET TOTAL  (2)'!$C$2,'Personnel entr. bénéficiaire'!$B$2:$B$200,"DE",'Personnel entr. bénéficiaire'!$D$2:$D$200,'3 - BUDGET TOTAL  (2)'!A5)</f>
        <v>0</v>
      </c>
      <c r="D5" s="44">
        <f>B5+C5</f>
        <v>0</v>
      </c>
      <c r="E5" s="45">
        <f>SUMIFS('Personnel entr. bénéficiaire'!$L$2:$L$200,'Personnel entr. bénéficiaire'!$A$2:$A$200,'3 - BUDGET TOTAL  (2)'!$F$2,'Personnel entr. bénéficiaire'!$B$2:$B$200,"RI",'Personnel entr. bénéficiaire'!$D$2:$D$200,'3 - BUDGET TOTAL  (2)'!A5)</f>
        <v>0</v>
      </c>
      <c r="F5" s="100">
        <f>SUMIFS('Personnel entr. bénéficiaire'!$L$2:$L$200,'Personnel entr. bénéficiaire'!$A$2:$A$200,'3 - BUDGET TOTAL  (2)'!$F$2,'Personnel entr. bénéficiaire'!$B$2:$B$200,"DE",'Personnel entr. bénéficiaire'!$D$2:$D$200,'3 - BUDGET TOTAL  (2)'!A5)</f>
        <v>0</v>
      </c>
      <c r="G5" s="44">
        <f>E5+F5</f>
        <v>0</v>
      </c>
      <c r="H5" s="45">
        <f>SUMIFS('Personnel entr. bénéficiaire'!$L$2:$L$200,'Personnel entr. bénéficiaire'!$A$2:$A$200,'3 - BUDGET TOTAL  (2)'!$I$2,'Personnel entr. bénéficiaire'!$B$2:$B$200,"RI",'Personnel entr. bénéficiaire'!$D$2:$D$200,'3 - BUDGET TOTAL  (2)'!A5)</f>
        <v>0</v>
      </c>
      <c r="I5" s="43">
        <f>SUMIFS('Personnel entr. bénéficiaire'!$L$2:$L$200,'Personnel entr. bénéficiaire'!$A$2:$A$200,'3 - BUDGET TOTAL  (2)'!$I$2,'Personnel entr. bénéficiaire'!$B$2:$B$200,"DE",'Personnel entr. bénéficiaire'!$D$2:$D$200,'3 - BUDGET TOTAL  (2)'!A5)</f>
        <v>0</v>
      </c>
      <c r="J5" s="44">
        <f>H5+I5</f>
        <v>0</v>
      </c>
      <c r="K5" s="45">
        <f>SUMIFS('Personnel entr. bénéficiaire'!$L$2:$L$200,'Personnel entr. bénéficiaire'!$A$2:$A$200,'3 - BUDGET TOTAL  (2)'!$L$2,'Personnel entr. bénéficiaire'!$B$2:$B$200,"RI",'Personnel entr. bénéficiaire'!$D$2:$D$200,'3 - BUDGET TOTAL  (2)'!A5)</f>
        <v>0</v>
      </c>
      <c r="L5" s="43">
        <f>SUMIFS('Personnel entr. bénéficiaire'!$L$2:$L$200,'Personnel entr. bénéficiaire'!$A$2:$A$200,'3 - BUDGET TOTAL  (2)'!$L$2,'Personnel entr. bénéficiaire'!$B$2:$B$200,"DE",'Personnel entr. bénéficiaire'!$D$2:$D$200,'3 - BUDGET TOTAL  (2)'!A5)</f>
        <v>0</v>
      </c>
      <c r="M5" s="44">
        <f>K5+L5</f>
        <v>0</v>
      </c>
    </row>
    <row r="6" spans="1:13" ht="15" x14ac:dyDescent="0.2">
      <c r="A6" s="94" t="s">
        <v>36</v>
      </c>
      <c r="B6" s="45">
        <f>SUMIFS('Personnel entr. bénéficiaire'!$L$2:$L$200,'Personnel entr. bénéficiaire'!$A$2:$A$200,'3 - BUDGET TOTAL  (2)'!$C$2,'Personnel entr. bénéficiaire'!$B$2:$B$200,"RI",'Personnel entr. bénéficiaire'!$D$2:$D$200,'3 - BUDGET TOTAL  (2)'!A6)</f>
        <v>0</v>
      </c>
      <c r="C6" s="100">
        <f>SUMIFS('Personnel entr. bénéficiaire'!$L$2:$L$200,'Personnel entr. bénéficiaire'!$A$2:$A$200,'3 - BUDGET TOTAL  (2)'!$C$2,'Personnel entr. bénéficiaire'!$B$2:$B$200,"DE",'Personnel entr. bénéficiaire'!$D$2:$D$200,'3 - BUDGET TOTAL  (2)'!A6)</f>
        <v>0</v>
      </c>
      <c r="D6" s="44">
        <f>B6+C6</f>
        <v>0</v>
      </c>
      <c r="E6" s="45">
        <f>SUMIFS('Personnel entr. bénéficiaire'!$L$2:$L$200,'Personnel entr. bénéficiaire'!$A$2:$A$200,'3 - BUDGET TOTAL  (2)'!$F$2,'Personnel entr. bénéficiaire'!$B$2:$B$200,"RI",'Personnel entr. bénéficiaire'!$D$2:$D$200,'3 - BUDGET TOTAL  (2)'!A6)</f>
        <v>0</v>
      </c>
      <c r="F6" s="100">
        <f>SUMIFS('Personnel entr. bénéficiaire'!$L$2:$L$200,'Personnel entr. bénéficiaire'!$A$2:$A$200,'3 - BUDGET TOTAL  (2)'!$F$2,'Personnel entr. bénéficiaire'!$B$2:$B$200,"DE",'Personnel entr. bénéficiaire'!$D$2:$D$200,'3 - BUDGET TOTAL  (2)'!A6)</f>
        <v>0</v>
      </c>
      <c r="G6" s="44">
        <f>E6+F6</f>
        <v>0</v>
      </c>
      <c r="H6" s="45">
        <f>SUMIFS('Personnel entr. bénéficiaire'!$L$2:$L$200,'Personnel entr. bénéficiaire'!$A$2:$A$200,'3 - BUDGET TOTAL  (2)'!$I$2,'Personnel entr. bénéficiaire'!$B$2:$B$200,"RI",'Personnel entr. bénéficiaire'!$D$2:$D$200,'3 - BUDGET TOTAL  (2)'!A6)</f>
        <v>0</v>
      </c>
      <c r="I6" s="43">
        <f>SUMIFS('Personnel entr. bénéficiaire'!$L$2:$L$200,'Personnel entr. bénéficiaire'!$A$2:$A$200,'3 - BUDGET TOTAL  (2)'!$I$2,'Personnel entr. bénéficiaire'!$B$2:$B$200,"DE",'Personnel entr. bénéficiaire'!$D$2:$D$200,'3 - BUDGET TOTAL  (2)'!A6)</f>
        <v>0</v>
      </c>
      <c r="J6" s="44">
        <f>H6+I6</f>
        <v>0</v>
      </c>
      <c r="K6" s="45">
        <f>SUMIFS('Personnel entr. bénéficiaire'!$L$2:$L$200,'Personnel entr. bénéficiaire'!$A$2:$A$200,'3 - BUDGET TOTAL  (2)'!$L$2,'Personnel entr. bénéficiaire'!$B$2:$B$200,"RI",'Personnel entr. bénéficiaire'!$D$2:$D$200,'3 - BUDGET TOTAL  (2)'!A6)</f>
        <v>0</v>
      </c>
      <c r="L6" s="43">
        <f>SUMIFS('Personnel entr. bénéficiaire'!$L$2:$L$200,'Personnel entr. bénéficiaire'!$A$2:$A$200,'3 - BUDGET TOTAL  (2)'!$L$2,'Personnel entr. bénéficiaire'!$B$2:$B$200,"DE",'Personnel entr. bénéficiaire'!$D$2:$D$200,'3 - BUDGET TOTAL  (2)'!A6)</f>
        <v>0</v>
      </c>
      <c r="M6" s="44">
        <f>K6+L6</f>
        <v>0</v>
      </c>
    </row>
    <row r="7" spans="1:13" ht="15" x14ac:dyDescent="0.2">
      <c r="A7" s="95" t="s">
        <v>49</v>
      </c>
      <c r="B7" s="45">
        <f>SUMIFS('Personnel entr. bénéficiaire'!$L$2:$L$200,'Personnel entr. bénéficiaire'!$A$2:$A$200,'3 - BUDGET TOTAL  (2)'!$C$2,'Personnel entr. bénéficiaire'!$B$2:$B$200,"RI",'Personnel entr. bénéficiaire'!$D$2:$D$200,'3 - BUDGET TOTAL  (2)'!A7)</f>
        <v>0</v>
      </c>
      <c r="C7" s="100">
        <f>SUMIFS('Personnel entr. bénéficiaire'!$L$2:$L$200,'Personnel entr. bénéficiaire'!$A$2:$A$200,'3 - BUDGET TOTAL  (2)'!$C$2,'Personnel entr. bénéficiaire'!$B$2:$B$200,"DE",'Personnel entr. bénéficiaire'!$D$2:$D$200,'3 - BUDGET TOTAL  (2)'!A7)</f>
        <v>0</v>
      </c>
      <c r="D7" s="48">
        <f>B7+C7</f>
        <v>0</v>
      </c>
      <c r="E7" s="45">
        <f>SUMIFS('Personnel entr. bénéficiaire'!$L$2:$L$200,'Personnel entr. bénéficiaire'!$A$2:$A$200,'3 - BUDGET TOTAL  (2)'!$F$2,'Personnel entr. bénéficiaire'!$B$2:$B$200,"RI",'Personnel entr. bénéficiaire'!$D$2:$D$200,'3 - BUDGET TOTAL  (2)'!A7)</f>
        <v>0</v>
      </c>
      <c r="F7" s="100">
        <f>SUMIFS('Personnel entr. bénéficiaire'!$L$2:$L$200,'Personnel entr. bénéficiaire'!$A$2:$A$200,'3 - BUDGET TOTAL  (2)'!$F$2,'Personnel entr. bénéficiaire'!$B$2:$B$200,"DE",'Personnel entr. bénéficiaire'!$D$2:$D$200,'3 - BUDGET TOTAL  (2)'!A7)</f>
        <v>0</v>
      </c>
      <c r="G7" s="48">
        <f>E7+F7</f>
        <v>0</v>
      </c>
      <c r="H7" s="45">
        <f>SUMIFS('Personnel entr. bénéficiaire'!$L$2:$L$200,'Personnel entr. bénéficiaire'!$A$2:$A$200,'3 - BUDGET TOTAL  (2)'!$I$2,'Personnel entr. bénéficiaire'!$B$2:$B$200,"RI",'Personnel entr. bénéficiaire'!$D$2:$D$200,'3 - BUDGET TOTAL  (2)'!A7)</f>
        <v>0</v>
      </c>
      <c r="I7" s="43">
        <f>SUMIFS('Personnel entr. bénéficiaire'!$L$2:$L$200,'Personnel entr. bénéficiaire'!$A$2:$A$200,'3 - BUDGET TOTAL  (2)'!$I$2,'Personnel entr. bénéficiaire'!$B$2:$B$200,"DE",'Personnel entr. bénéficiaire'!$D$2:$D$200,'3 - BUDGET TOTAL  (2)'!A7)</f>
        <v>0</v>
      </c>
      <c r="J7" s="48">
        <f>H7+I7</f>
        <v>0</v>
      </c>
      <c r="K7" s="45">
        <f>SUMIFS('Personnel entr. bénéficiaire'!$L$2:$L$200,'Personnel entr. bénéficiaire'!$A$2:$A$200,'3 - BUDGET TOTAL  (2)'!$L$2,'Personnel entr. bénéficiaire'!$B$2:$B$200,"RI",'Personnel entr. bénéficiaire'!$D$2:$D$200,'3 - BUDGET TOTAL  (2)'!A7)</f>
        <v>0</v>
      </c>
      <c r="L7" s="43">
        <f>SUMIFS('Personnel entr. bénéficiaire'!$L$2:$L$200,'Personnel entr. bénéficiaire'!$A$2:$A$200,'3 - BUDGET TOTAL  (2)'!$L$2,'Personnel entr. bénéficiaire'!$B$2:$B$200,"DE",'Personnel entr. bénéficiaire'!$D$2:$D$200,'3 - BUDGET TOTAL  (2)'!A7)</f>
        <v>0</v>
      </c>
      <c r="M7" s="48">
        <f>K7+L7</f>
        <v>0</v>
      </c>
    </row>
    <row r="8" spans="1:13" ht="15.75" thickBot="1" x14ac:dyDescent="0.25">
      <c r="A8" s="95" t="s">
        <v>50</v>
      </c>
      <c r="B8" s="45">
        <f>SUMIFS('Personnel entr. bénéficiaire'!$L$2:$L$200,'Personnel entr. bénéficiaire'!$A$2:$A$200,'3 - BUDGET TOTAL  (2)'!$C$2,'Personnel entr. bénéficiaire'!$B$2:$B$200,"RI",'Personnel entr. bénéficiaire'!$D$2:$D$200,'3 - BUDGET TOTAL  (2)'!A8)</f>
        <v>0</v>
      </c>
      <c r="C8" s="100">
        <f>SUMIFS('Personnel entr. bénéficiaire'!$L$2:$L$200,'Personnel entr. bénéficiaire'!$A$2:$A$200,'3 - BUDGET TOTAL  (2)'!$C$2,'Personnel entr. bénéficiaire'!$B$2:$B$200,"DE",'Personnel entr. bénéficiaire'!$D$2:$D$200,'3 - BUDGET TOTAL  (2)'!A8)</f>
        <v>0</v>
      </c>
      <c r="D8" s="49">
        <f>B8+C8</f>
        <v>0</v>
      </c>
      <c r="E8" s="45">
        <f>SUMIFS('Personnel entr. bénéficiaire'!$L$2:$L$200,'Personnel entr. bénéficiaire'!$A$2:$A$200,'3 - BUDGET TOTAL  (2)'!$F$2,'Personnel entr. bénéficiaire'!$B$2:$B$200,"RI",'Personnel entr. bénéficiaire'!$D$2:$D$200,'3 - BUDGET TOTAL  (2)'!A8)</f>
        <v>0</v>
      </c>
      <c r="F8" s="100">
        <f>SUMIFS('Personnel entr. bénéficiaire'!$L$2:$L$200,'Personnel entr. bénéficiaire'!$A$2:$A$200,'3 - BUDGET TOTAL  (2)'!$F$2,'Personnel entr. bénéficiaire'!$B$2:$B$200,"DE",'Personnel entr. bénéficiaire'!$D$2:$D$200,'3 - BUDGET TOTAL  (2)'!A8)</f>
        <v>0</v>
      </c>
      <c r="G8" s="49">
        <f>E8+F8</f>
        <v>0</v>
      </c>
      <c r="H8" s="101">
        <f>SUMIFS('Personnel entr. bénéficiaire'!$L$2:$L$200,'Personnel entr. bénéficiaire'!$A$2:$A$200,'3 - BUDGET TOTAL  (2)'!$I$2,'Personnel entr. bénéficiaire'!$B$2:$B$200,"RI",'Personnel entr. bénéficiaire'!$D$2:$D$200,'3 - BUDGET TOTAL  (2)'!A8)</f>
        <v>0</v>
      </c>
      <c r="I8" s="102">
        <f>SUMIFS('Personnel entr. bénéficiaire'!$L$2:$L$200,'Personnel entr. bénéficiaire'!$A$2:$A$200,'3 - BUDGET TOTAL  (2)'!$I$2,'Personnel entr. bénéficiaire'!$B$2:$B$200,"DE",'Personnel entr. bénéficiaire'!$D$2:$D$200,'3 - BUDGET TOTAL  (2)'!A8)</f>
        <v>0</v>
      </c>
      <c r="J8" s="49">
        <f>H8+I8</f>
        <v>0</v>
      </c>
      <c r="K8" s="101">
        <f>SUMIFS('Personnel entr. bénéficiaire'!$L$2:$L$200,'Personnel entr. bénéficiaire'!$A$2:$A$200,'3 - BUDGET TOTAL  (2)'!$L$2,'Personnel entr. bénéficiaire'!$B$2:$B$200,"RI",'Personnel entr. bénéficiaire'!$D$2:$D$200,'3 - BUDGET TOTAL  (2)'!A8)</f>
        <v>0</v>
      </c>
      <c r="L8" s="102">
        <f>SUMIFS('Personnel entr. bénéficiaire'!$L$2:$L$200,'Personnel entr. bénéficiaire'!$A$2:$A$200,'3 - BUDGET TOTAL  (2)'!$L$2,'Personnel entr. bénéficiaire'!$B$2:$B$200,"DE",'Personnel entr. bénéficiaire'!$D$2:$D$200,'3 - BUDGET TOTAL  (2)'!A8)</f>
        <v>0</v>
      </c>
      <c r="M8" s="49">
        <f>K8+L8</f>
        <v>0</v>
      </c>
    </row>
    <row r="9" spans="1:13" ht="16.5" thickTop="1" x14ac:dyDescent="0.2">
      <c r="A9" s="96" t="s">
        <v>51</v>
      </c>
      <c r="B9" s="52">
        <f t="shared" ref="B9:G9" si="0">SUM(B5:B8)</f>
        <v>0</v>
      </c>
      <c r="C9" s="53">
        <f t="shared" si="0"/>
        <v>0</v>
      </c>
      <c r="D9" s="54">
        <f t="shared" si="0"/>
        <v>0</v>
      </c>
      <c r="E9" s="52">
        <f t="shared" si="0"/>
        <v>0</v>
      </c>
      <c r="F9" s="53">
        <f t="shared" si="0"/>
        <v>0</v>
      </c>
      <c r="G9" s="54">
        <f t="shared" si="0"/>
        <v>0</v>
      </c>
      <c r="H9" s="55">
        <f t="shared" ref="H9:M9" si="1">SUM(H5:H8)</f>
        <v>0</v>
      </c>
      <c r="I9" s="33">
        <f t="shared" si="1"/>
        <v>0</v>
      </c>
      <c r="J9" s="54">
        <f t="shared" si="1"/>
        <v>0</v>
      </c>
      <c r="K9" s="55">
        <f t="shared" si="1"/>
        <v>0</v>
      </c>
      <c r="L9" s="33">
        <f t="shared" si="1"/>
        <v>0</v>
      </c>
      <c r="M9" s="54">
        <f t="shared" si="1"/>
        <v>0</v>
      </c>
    </row>
    <row r="10" spans="1:13" ht="31.5" x14ac:dyDescent="0.2">
      <c r="A10" s="97" t="s">
        <v>52</v>
      </c>
      <c r="B10" s="56"/>
      <c r="C10" s="34"/>
      <c r="D10" s="57"/>
      <c r="E10" s="56"/>
      <c r="F10" s="34"/>
      <c r="G10" s="57"/>
      <c r="H10" s="56"/>
      <c r="I10" s="34"/>
      <c r="J10" s="57"/>
      <c r="K10" s="56"/>
      <c r="L10" s="34"/>
      <c r="M10" s="57"/>
    </row>
    <row r="11" spans="1:13" ht="15" x14ac:dyDescent="0.2">
      <c r="A11" s="95" t="s">
        <v>53</v>
      </c>
      <c r="B11" s="46">
        <f>SUMIFS('Protos-Démos (&gt;30k€)'!$F$2:$F$100,'Protos-Démos (&gt;30k€)'!A2:A100,'3 - BUDGET TOTAL  (2)'!$C$2,'Protos-Démos (&gt;30k€)'!D2:D100,'3 - BUDGET TOTAL  (2)'!$A$11)</f>
        <v>0</v>
      </c>
      <c r="C11" s="35"/>
      <c r="D11" s="48">
        <f>B11+C11</f>
        <v>0</v>
      </c>
      <c r="E11" s="46">
        <f>SUMIFS('Protos-Démos (&gt;30k€)'!$F$2:$F$100,'Protos-Démos (&gt;30k€)'!A2:A100,'3 - BUDGET TOTAL  (2)'!$F$2,'Protos-Démos (&gt;30k€)'!D2:D100,'3 - BUDGET TOTAL  (2)'!$A$11)</f>
        <v>0</v>
      </c>
      <c r="F11" s="35"/>
      <c r="G11" s="48">
        <f>E11+F11</f>
        <v>0</v>
      </c>
      <c r="H11" s="46">
        <f>SUMIFS('Protos-Démos (&gt;30k€)'!$F$2:$F$100,'Protos-Démos (&gt;30k€)'!A2:A100,'3 - BUDGET TOTAL  (2)'!$I$2,'Protos-Démos (&gt;30k€)'!D2:D100,'3 - BUDGET TOTAL  (2)'!$A$11)</f>
        <v>0</v>
      </c>
      <c r="I11" s="35"/>
      <c r="J11" s="48">
        <f>H11+I11</f>
        <v>0</v>
      </c>
      <c r="K11" s="46">
        <f>SUMIFS('Protos-Démos (&gt;30k€)'!$F$2:$F$100,'Protos-Démos (&gt;30k€)'!A2:A100,'3 - BUDGET TOTAL  (2)'!$L$2,'Protos-Démos (&gt;30k€)'!D2:D100,'3 - BUDGET TOTAL  (2)'!$A$11)</f>
        <v>0</v>
      </c>
      <c r="L11" s="35"/>
      <c r="M11" s="48">
        <f>K11+L11</f>
        <v>0</v>
      </c>
    </row>
    <row r="12" spans="1:13" ht="30.75" thickBot="1" x14ac:dyDescent="0.25">
      <c r="A12" s="95" t="s">
        <v>54</v>
      </c>
      <c r="B12" s="58"/>
      <c r="C12" s="47">
        <f>SUMIFS('Protos-Démos (&gt;30k€)'!$F$2:$F$100,'Protos-Démos (&gt;30k€)'!A2:A100,'3 - BUDGET TOTAL  (2)'!$C$2,'Protos-Démos (&gt;30k€)'!D2:D100,'3 - BUDGET TOTAL  (2)'!$A$12)</f>
        <v>0</v>
      </c>
      <c r="D12" s="48">
        <f>B12+C12</f>
        <v>0</v>
      </c>
      <c r="E12" s="58"/>
      <c r="F12" s="47">
        <f>SUMIFS('Protos-Démos (&gt;30k€)'!$F$2:$F$100,'Protos-Démos (&gt;30k€)'!A2:A100,'3 - BUDGET TOTAL  (2)'!$F$2,'Protos-Démos (&gt;30k€)'!D2:D100,'3 - BUDGET TOTAL  (2)'!$A$12)</f>
        <v>0</v>
      </c>
      <c r="G12" s="48">
        <f>E12+F12</f>
        <v>0</v>
      </c>
      <c r="H12" s="58"/>
      <c r="I12" s="47">
        <f>SUMIFS('Protos-Démos (&gt;30k€)'!$F$2:$F$100,'Protos-Démos (&gt;30k€)'!A2:A100,'3 - BUDGET TOTAL  (2)'!$I$2,'Protos-Démos (&gt;30k€)'!D2:D100,'3 - BUDGET TOTAL  (2)'!$A$12)</f>
        <v>0</v>
      </c>
      <c r="J12" s="48">
        <f>H12+I12</f>
        <v>0</v>
      </c>
      <c r="K12" s="58"/>
      <c r="L12" s="47">
        <f>SUMIFS('Protos-Démos (&gt;30k€)'!$F$2:$F$100,'Protos-Démos (&gt;30k€)'!A2:A100,'3 - BUDGET TOTAL  (2)'!$L$2,'Protos-Démos (&gt;30k€)'!D2:D100,'3 - BUDGET TOTAL  (2)'!$A$12)</f>
        <v>0</v>
      </c>
      <c r="M12" s="48">
        <f>K12+L12</f>
        <v>0</v>
      </c>
    </row>
    <row r="13" spans="1:13" ht="16.5" thickTop="1" x14ac:dyDescent="0.2">
      <c r="A13" s="96" t="s">
        <v>55</v>
      </c>
      <c r="B13" s="52">
        <f t="shared" ref="B13:F13" si="2">SUM(B11:B12)</f>
        <v>0</v>
      </c>
      <c r="C13" s="53">
        <f t="shared" si="2"/>
        <v>0</v>
      </c>
      <c r="D13" s="59">
        <f>SUM(D11:D12)</f>
        <v>0</v>
      </c>
      <c r="E13" s="52">
        <f t="shared" si="2"/>
        <v>0</v>
      </c>
      <c r="F13" s="53">
        <f t="shared" si="2"/>
        <v>0</v>
      </c>
      <c r="G13" s="59">
        <f>SUM(G11:G12)</f>
        <v>0</v>
      </c>
      <c r="H13" s="52">
        <f t="shared" ref="H13:M13" si="3">SUM(H11:H12)</f>
        <v>0</v>
      </c>
      <c r="I13" s="53">
        <f t="shared" si="3"/>
        <v>0</v>
      </c>
      <c r="J13" s="59">
        <f t="shared" si="3"/>
        <v>0</v>
      </c>
      <c r="K13" s="52">
        <f t="shared" si="3"/>
        <v>0</v>
      </c>
      <c r="L13" s="53">
        <f t="shared" si="3"/>
        <v>0</v>
      </c>
      <c r="M13" s="59">
        <f t="shared" si="3"/>
        <v>0</v>
      </c>
    </row>
    <row r="14" spans="1:13" s="21" customFormat="1" ht="15.75" x14ac:dyDescent="0.2">
      <c r="A14" s="97" t="s">
        <v>56</v>
      </c>
      <c r="B14" s="56"/>
      <c r="C14" s="34"/>
      <c r="D14" s="57"/>
      <c r="E14" s="56"/>
      <c r="F14" s="34"/>
      <c r="G14" s="57"/>
      <c r="H14" s="56"/>
      <c r="I14" s="34"/>
      <c r="J14" s="57"/>
      <c r="K14" s="56"/>
      <c r="L14" s="34"/>
      <c r="M14" s="57"/>
    </row>
    <row r="15" spans="1:13" s="21" customFormat="1" ht="15" customHeight="1" x14ac:dyDescent="0.2">
      <c r="A15" s="95" t="s">
        <v>57</v>
      </c>
      <c r="B15" s="103">
        <f>SUMIFS('ST entr. bénéficiaire (&gt;30k€)'!$G$2:$G$100,'ST entr. bénéficiaire (&gt;30k€)'!$A$2:$A$100,'3 - BUDGET TOTAL  (2)'!$C$2,'ST entr. bénéficiaire (&gt;30k€)'!$D$2:$D$100,'3 - BUDGET TOTAL  (2)'!$A$15,'ST entr. bénéficiaire (&gt;30k€)'!$B$2:$B$100,"RI")</f>
        <v>0</v>
      </c>
      <c r="C15" s="47">
        <f>SUMIFS('ST entr. bénéficiaire (&gt;30k€)'!$G$2:$G$100,'ST entr. bénéficiaire (&gt;30k€)'!$A$2:$A$100,'3 - BUDGET TOTAL  (2)'!$C$2,'ST entr. bénéficiaire (&gt;30k€)'!$D$2:$D$100,'3 - BUDGET TOTAL  (2)'!$A$15,'ST entr. bénéficiaire (&gt;30k€)'!$B$2:$B$100,"DE")</f>
        <v>0</v>
      </c>
      <c r="D15" s="48">
        <f>B15+C15</f>
        <v>0</v>
      </c>
      <c r="E15" s="46">
        <f>SUMIFS('ST entr. bénéficiaire (&gt;30k€)'!$G$2:$G$100,'ST entr. bénéficiaire (&gt;30k€)'!$A$2:$A$100,'3 - BUDGET TOTAL  (2)'!$F$2,'ST entr. bénéficiaire (&gt;30k€)'!$D$2:$D$100,'3 - BUDGET TOTAL  (2)'!$A$15,'ST entr. bénéficiaire (&gt;30k€)'!$B$2:$B$100,"RI")</f>
        <v>0</v>
      </c>
      <c r="F15" s="47">
        <f>SUMIFS('ST entr. bénéficiaire (&gt;30k€)'!$G$2:$G$100,'ST entr. bénéficiaire (&gt;30k€)'!$A$2:$A$100,'3 - BUDGET TOTAL  (2)'!$F$2,'ST entr. bénéficiaire (&gt;30k€)'!$D$2:$D$100,'3 - BUDGET TOTAL  (2)'!$A$15,'ST entr. bénéficiaire (&gt;30k€)'!$B$2:$B$100,"DE")</f>
        <v>0</v>
      </c>
      <c r="G15" s="48">
        <f>E15+F15</f>
        <v>0</v>
      </c>
      <c r="H15" s="46">
        <f>SUMIFS('ST entr. bénéficiaire (&gt;30k€)'!$G$2:$G$100,'ST entr. bénéficiaire (&gt;30k€)'!$A$2:$A$100,'3 - BUDGET TOTAL  (2)'!$I$2,'ST entr. bénéficiaire (&gt;30k€)'!$D$2:$D$100,'3 - BUDGET TOTAL  (2)'!$A$15,'ST entr. bénéficiaire (&gt;30k€)'!$B$2:$B$100,"RI")</f>
        <v>0</v>
      </c>
      <c r="I15" s="47">
        <f>SUMIFS('ST entr. bénéficiaire (&gt;30k€)'!$G$2:$G$100,'ST entr. bénéficiaire (&gt;30k€)'!$A$2:$A$100,'3 - BUDGET TOTAL  (2)'!$I$2,'ST entr. bénéficiaire (&gt;30k€)'!$D$2:$D$100,'3 - BUDGET TOTAL  (2)'!$A$15,'ST entr. bénéficiaire (&gt;30k€)'!$B$2:$B$100,"DE")</f>
        <v>0</v>
      </c>
      <c r="J15" s="48">
        <f>H15+I15</f>
        <v>0</v>
      </c>
      <c r="K15" s="46">
        <f>SUMIFS('ST entr. bénéficiaire (&gt;30k€)'!$G$2:$G$100,'ST entr. bénéficiaire (&gt;30k€)'!$A$2:$A$100,'3 - BUDGET TOTAL  (2)'!$L$2,'ST entr. bénéficiaire (&gt;30k€)'!$D$2:$D$100,'3 - BUDGET TOTAL  (2)'!$A$15,'ST entr. bénéficiaire (&gt;30k€)'!$B$2:$B$100,"RI")</f>
        <v>0</v>
      </c>
      <c r="L15" s="47">
        <f>SUMIFS('ST entr. bénéficiaire (&gt;30k€)'!$G$2:$G$100,'ST entr. bénéficiaire (&gt;30k€)'!$A$2:$A$100,'3 - BUDGET TOTAL  (2)'!$L$2,'ST entr. bénéficiaire (&gt;30k€)'!$D$2:$D$100,'3 - BUDGET TOTAL  (2)'!$A$15,'ST entr. bénéficiaire (&gt;30k€)'!$B$2:$B$100,"DE")</f>
        <v>0</v>
      </c>
      <c r="M15" s="48">
        <f>K15+L15</f>
        <v>0</v>
      </c>
    </row>
    <row r="16" spans="1:13" s="21" customFormat="1" ht="15" customHeight="1" x14ac:dyDescent="0.2">
      <c r="A16" s="95" t="s">
        <v>58</v>
      </c>
      <c r="B16" s="46">
        <f>SUMIFS('ST entr. bénéficiaire (&gt;30k€)'!$G$2:$G$100,'ST entr. bénéficiaire (&gt;30k€)'!$A$2:$A$100,'3 - BUDGET TOTAL  (2)'!$C$2,'ST entr. bénéficiaire (&gt;30k€)'!$D$2:$D$100,'3 - BUDGET TOTAL  (2)'!$A$16,'ST entr. bénéficiaire (&gt;30k€)'!$B$2:$B$100,"RI")</f>
        <v>0</v>
      </c>
      <c r="C16" s="47">
        <f>SUMIFS('ST entr. bénéficiaire (&gt;30k€)'!$G$2:$G$100,'ST entr. bénéficiaire (&gt;30k€)'!$A$2:$A$100,'3 - BUDGET TOTAL  (2)'!$C$2,'ST entr. bénéficiaire (&gt;30k€)'!$D$2:$D$100,'3 - BUDGET TOTAL  (2)'!$A$16,'ST entr. bénéficiaire (&gt;30k€)'!$B$2:$B$100,"DE")</f>
        <v>0</v>
      </c>
      <c r="D16" s="48">
        <f>B16+C16</f>
        <v>0</v>
      </c>
      <c r="E16" s="46">
        <f>SUMIFS('ST entr. bénéficiaire (&gt;30k€)'!$G$2:$G$100,'ST entr. bénéficiaire (&gt;30k€)'!$A$2:$A$100,'3 - BUDGET TOTAL  (2)'!$F$2,'ST entr. bénéficiaire (&gt;30k€)'!$D$2:$D$100,'3 - BUDGET TOTAL  (2)'!$A$16,'ST entr. bénéficiaire (&gt;30k€)'!$B$2:$B$100,"RI")</f>
        <v>0</v>
      </c>
      <c r="F16" s="47">
        <f>SUMIFS('ST entr. bénéficiaire (&gt;30k€)'!$G$2:$G$100,'ST entr. bénéficiaire (&gt;30k€)'!$A$2:$A$100,'3 - BUDGET TOTAL  (2)'!$F$2,'ST entr. bénéficiaire (&gt;30k€)'!$D$2:$D$100,'3 - BUDGET TOTAL  (2)'!$A$16,'ST entr. bénéficiaire (&gt;30k€)'!$B$2:$B$100,"DE")</f>
        <v>0</v>
      </c>
      <c r="G16" s="48">
        <f>E16+F16</f>
        <v>0</v>
      </c>
      <c r="H16" s="46">
        <f>SUMIFS('ST entr. bénéficiaire (&gt;30k€)'!$G$2:$G$100,'ST entr. bénéficiaire (&gt;30k€)'!$A$2:$A$100,'3 - BUDGET TOTAL  (2)'!$I$2,'ST entr. bénéficiaire (&gt;30k€)'!$D$2:$D$100,'3 - BUDGET TOTAL  (2)'!$A$16,'ST entr. bénéficiaire (&gt;30k€)'!$B$2:$B$100,"RI")</f>
        <v>0</v>
      </c>
      <c r="I16" s="47">
        <f>SUMIFS('ST entr. bénéficiaire (&gt;30k€)'!$G$2:$G$100,'ST entr. bénéficiaire (&gt;30k€)'!$A$2:$A$100,'3 - BUDGET TOTAL  (2)'!$I$2,'ST entr. bénéficiaire (&gt;30k€)'!$D$2:$D$100,'3 - BUDGET TOTAL  (2)'!$A$16,'ST entr. bénéficiaire (&gt;30k€)'!$B$2:$B$100,"DE")</f>
        <v>0</v>
      </c>
      <c r="J16" s="48">
        <f>H16+I16</f>
        <v>0</v>
      </c>
      <c r="K16" s="46">
        <f>SUMIFS('ST entr. bénéficiaire (&gt;30k€)'!$G$2:$G$100,'ST entr. bénéficiaire (&gt;30k€)'!$A$2:$A$100,'3 - BUDGET TOTAL  (2)'!$L$2,'ST entr. bénéficiaire (&gt;30k€)'!$D$2:$D$100,'3 - BUDGET TOTAL  (2)'!$A$16,'ST entr. bénéficiaire (&gt;30k€)'!$B$2:$B$100,"RI")</f>
        <v>0</v>
      </c>
      <c r="L16" s="47">
        <f>SUMIFS('ST entr. bénéficiaire (&gt;30k€)'!$G$2:$G$100,'ST entr. bénéficiaire (&gt;30k€)'!$A$2:$A$100,'3 - BUDGET TOTAL  (2)'!$L$2,'ST entr. bénéficiaire (&gt;30k€)'!$D$2:$D$100,'3 - BUDGET TOTAL  (2)'!$A$16,'ST entr. bénéficiaire (&gt;30k€)'!$B$2:$B$100,"DE")</f>
        <v>0</v>
      </c>
      <c r="M16" s="48">
        <f>K16+L16</f>
        <v>0</v>
      </c>
    </row>
    <row r="17" spans="1:13" ht="15" customHeight="1" x14ac:dyDescent="0.2">
      <c r="A17" s="95" t="s">
        <v>59</v>
      </c>
      <c r="B17" s="46">
        <f>SUMIFS('ST entr. bénéficiaire (&gt;30k€)'!$G$2:$G$100,'ST entr. bénéficiaire (&gt;30k€)'!$A$2:$A$100,'3 - BUDGET TOTAL  (2)'!$C$2,'ST entr. bénéficiaire (&gt;30k€)'!$D$2:$D$100,'3 - BUDGET TOTAL  (2)'!$A$17,'ST entr. bénéficiaire (&gt;30k€)'!$B$2:$B$100,"RI")</f>
        <v>0</v>
      </c>
      <c r="C17" s="47">
        <f>SUMIFS('ST entr. bénéficiaire (&gt;30k€)'!$G$2:$G$100,'ST entr. bénéficiaire (&gt;30k€)'!$A$2:$A$100,'3 - BUDGET TOTAL  (2)'!$C$2,'ST entr. bénéficiaire (&gt;30k€)'!$D$2:$D$100,'3 - BUDGET TOTAL  (2)'!$A$17,'ST entr. bénéficiaire (&gt;30k€)'!$B$2:$B$100,"DE")</f>
        <v>0</v>
      </c>
      <c r="D17" s="48">
        <f>B17+C17</f>
        <v>0</v>
      </c>
      <c r="E17" s="46">
        <f>SUMIFS('ST entr. bénéficiaire (&gt;30k€)'!$G$2:$G$100,'ST entr. bénéficiaire (&gt;30k€)'!$A$2:$A$100,'3 - BUDGET TOTAL  (2)'!$F$2,'ST entr. bénéficiaire (&gt;30k€)'!$D$2:$D$100,'3 - BUDGET TOTAL  (2)'!$A$17,'ST entr. bénéficiaire (&gt;30k€)'!$B$2:$B$100,"RI")</f>
        <v>0</v>
      </c>
      <c r="F17" s="47">
        <f>SUMIFS('ST entr. bénéficiaire (&gt;30k€)'!$G$2:$G$100,'ST entr. bénéficiaire (&gt;30k€)'!$A$2:$A$100,'3 - BUDGET TOTAL  (2)'!$F$2,'ST entr. bénéficiaire (&gt;30k€)'!$D$2:$D$100,'3 - BUDGET TOTAL  (2)'!$A$17,'ST entr. bénéficiaire (&gt;30k€)'!$B$2:$B$100,"DE")</f>
        <v>0</v>
      </c>
      <c r="G17" s="48">
        <f>E17+F17</f>
        <v>0</v>
      </c>
      <c r="H17" s="46">
        <f>SUMIFS('ST entr. bénéficiaire (&gt;30k€)'!$G$2:$G$100,'ST entr. bénéficiaire (&gt;30k€)'!$A$2:$A$100,'3 - BUDGET TOTAL  (2)'!$I$2,'ST entr. bénéficiaire (&gt;30k€)'!$D$2:$D$100,'3 - BUDGET TOTAL  (2)'!$A$17,'ST entr. bénéficiaire (&gt;30k€)'!$B$2:$B$100,"RI")</f>
        <v>0</v>
      </c>
      <c r="I17" s="47">
        <f>SUMIFS('ST entr. bénéficiaire (&gt;30k€)'!$G$2:$G$100,'ST entr. bénéficiaire (&gt;30k€)'!$A$2:$A$100,'3 - BUDGET TOTAL  (2)'!$I$2,'ST entr. bénéficiaire (&gt;30k€)'!$D$2:$D$100,'3 - BUDGET TOTAL  (2)'!$A$17,'ST entr. bénéficiaire (&gt;30k€)'!$B$2:$B$100,"DE")</f>
        <v>0</v>
      </c>
      <c r="J17" s="48">
        <f>H17+I17</f>
        <v>0</v>
      </c>
      <c r="K17" s="46">
        <f>SUMIFS('ST entr. bénéficiaire (&gt;30k€)'!$G$2:$G$100,'ST entr. bénéficiaire (&gt;30k€)'!$A$2:$A$100,'3 - BUDGET TOTAL  (2)'!$L$2,'ST entr. bénéficiaire (&gt;30k€)'!$D$2:$D$100,'3 - BUDGET TOTAL  (2)'!$A$17,'ST entr. bénéficiaire (&gt;30k€)'!$B$2:$B$100,"RI")</f>
        <v>0</v>
      </c>
      <c r="L17" s="47">
        <f>SUMIFS('ST entr. bénéficiaire (&gt;30k€)'!$G$2:$G$100,'ST entr. bénéficiaire (&gt;30k€)'!$A$2:$A$100,'3 - BUDGET TOTAL  (2)'!$L$2,'ST entr. bénéficiaire (&gt;30k€)'!$D$2:$D$100,'3 - BUDGET TOTAL  (2)'!$A$17,'ST entr. bénéficiaire (&gt;30k€)'!$B$2:$B$100,"DE")</f>
        <v>0</v>
      </c>
      <c r="M17" s="48">
        <f>K17+L17</f>
        <v>0</v>
      </c>
    </row>
    <row r="18" spans="1:13" ht="15" customHeight="1" thickBot="1" x14ac:dyDescent="0.25">
      <c r="A18" s="95" t="s">
        <v>60</v>
      </c>
      <c r="B18" s="50">
        <f>SUMIFS('ST entr. bénéficiaire (&gt;30k€)'!$G$2:$G$100,'ST entr. bénéficiaire (&gt;30k€)'!$A$2:$A$100,'3 - BUDGET TOTAL  (2)'!$C$2,'ST entr. bénéficiaire (&gt;30k€)'!$D$2:$D$100,'3 - BUDGET TOTAL  (2)'!$A$18,'ST entr. bénéficiaire (&gt;30k€)'!$B$2:$B$100,"RI")</f>
        <v>0</v>
      </c>
      <c r="C18" s="51">
        <f>SUMIFS('ST entr. bénéficiaire (&gt;30k€)'!$G$2:$G$100,'ST entr. bénéficiaire (&gt;30k€)'!$A$2:$A$100,'3 - BUDGET TOTAL  (2)'!$C$2,'ST entr. bénéficiaire (&gt;30k€)'!$D$2:$D$100,'3 - BUDGET TOTAL  (2)'!$A$18,'ST entr. bénéficiaire (&gt;30k€)'!$B$2:$B$100,"DE")</f>
        <v>0</v>
      </c>
      <c r="D18" s="49">
        <f>B18+C18</f>
        <v>0</v>
      </c>
      <c r="E18" s="50">
        <f>SUMIFS('ST entr. bénéficiaire (&gt;30k€)'!$G$2:$G$100,'ST entr. bénéficiaire (&gt;30k€)'!$A$2:$A$100,'3 - BUDGET TOTAL  (2)'!$F$2,'ST entr. bénéficiaire (&gt;30k€)'!$D$2:$D$100,'3 - BUDGET TOTAL  (2)'!$A$18,'ST entr. bénéficiaire (&gt;30k€)'!$B$2:$B$100,"RI")</f>
        <v>0</v>
      </c>
      <c r="F18" s="51">
        <f>SUMIFS('ST entr. bénéficiaire (&gt;30k€)'!$G$2:$G$100,'ST entr. bénéficiaire (&gt;30k€)'!$A$2:$A$100,'3 - BUDGET TOTAL  (2)'!$F$2,'ST entr. bénéficiaire (&gt;30k€)'!$D$2:$D$100,'3 - BUDGET TOTAL  (2)'!$A$18,'ST entr. bénéficiaire (&gt;30k€)'!$B$2:$B$100,"DE")</f>
        <v>0</v>
      </c>
      <c r="G18" s="49">
        <f>E18+F18</f>
        <v>0</v>
      </c>
      <c r="H18" s="50">
        <f>SUMIFS('ST entr. bénéficiaire (&gt;30k€)'!$G$2:$G$100,'ST entr. bénéficiaire (&gt;30k€)'!$A$2:$A$100,'3 - BUDGET TOTAL  (2)'!$I$2,'ST entr. bénéficiaire (&gt;30k€)'!$D$2:$D$100,'3 - BUDGET TOTAL  (2)'!$A$18,'ST entr. bénéficiaire (&gt;30k€)'!$B$2:$B$100,"RI")</f>
        <v>0</v>
      </c>
      <c r="I18" s="51">
        <f>SUMIFS('ST entr. bénéficiaire (&gt;30k€)'!$G$2:$G$100,'ST entr. bénéficiaire (&gt;30k€)'!$A$2:$A$100,'3 - BUDGET TOTAL  (2)'!$I$2,'ST entr. bénéficiaire (&gt;30k€)'!$D$2:$D$100,'3 - BUDGET TOTAL  (2)'!$A$18,'ST entr. bénéficiaire (&gt;30k€)'!$B$2:$B$100,"DE")</f>
        <v>0</v>
      </c>
      <c r="J18" s="49">
        <f>H18+I18</f>
        <v>0</v>
      </c>
      <c r="K18" s="50">
        <f>SUMIFS('ST entr. bénéficiaire (&gt;30k€)'!$G$2:$G$100,'ST entr. bénéficiaire (&gt;30k€)'!$A$2:$A$100,'3 - BUDGET TOTAL  (2)'!$L$2,'ST entr. bénéficiaire (&gt;30k€)'!$D$2:$D$100,'3 - BUDGET TOTAL  (2)'!$A$18,'ST entr. bénéficiaire (&gt;30k€)'!$B$2:$B$100,"RI")</f>
        <v>0</v>
      </c>
      <c r="L18" s="51">
        <f>SUMIFS('ST entr. bénéficiaire (&gt;30k€)'!$G$2:$G$100,'ST entr. bénéficiaire (&gt;30k€)'!$A$2:$A$100,'3 - BUDGET TOTAL  (2)'!$L$2,'ST entr. bénéficiaire (&gt;30k€)'!$D$2:$D$100,'3 - BUDGET TOTAL  (2)'!$A$18,'ST entr. bénéficiaire (&gt;30k€)'!$B$2:$B$100,"DE")</f>
        <v>0</v>
      </c>
      <c r="M18" s="49">
        <f>K18+L18</f>
        <v>0</v>
      </c>
    </row>
    <row r="19" spans="1:13" ht="16.5" thickTop="1" x14ac:dyDescent="0.2">
      <c r="A19" s="96" t="s">
        <v>61</v>
      </c>
      <c r="B19" s="55">
        <f t="shared" ref="B19:M19" si="4">SUM(B15:B18)</f>
        <v>0</v>
      </c>
      <c r="C19" s="33">
        <f t="shared" si="4"/>
        <v>0</v>
      </c>
      <c r="D19" s="54">
        <f t="shared" si="4"/>
        <v>0</v>
      </c>
      <c r="E19" s="55">
        <f t="shared" si="4"/>
        <v>0</v>
      </c>
      <c r="F19" s="33">
        <f t="shared" si="4"/>
        <v>0</v>
      </c>
      <c r="G19" s="54">
        <f t="shared" si="4"/>
        <v>0</v>
      </c>
      <c r="H19" s="55">
        <f t="shared" si="4"/>
        <v>0</v>
      </c>
      <c r="I19" s="33">
        <f t="shared" si="4"/>
        <v>0</v>
      </c>
      <c r="J19" s="54">
        <f t="shared" si="4"/>
        <v>0</v>
      </c>
      <c r="K19" s="55">
        <f t="shared" si="4"/>
        <v>0</v>
      </c>
      <c r="L19" s="33">
        <f t="shared" si="4"/>
        <v>0</v>
      </c>
      <c r="M19" s="54">
        <f t="shared" si="4"/>
        <v>0</v>
      </c>
    </row>
    <row r="20" spans="1:13" s="21" customFormat="1" ht="16.5" thickBot="1" x14ac:dyDescent="0.25">
      <c r="A20" s="97" t="s">
        <v>62</v>
      </c>
      <c r="B20" s="60">
        <f>(B9+B13+B19)*0.25</f>
        <v>0</v>
      </c>
      <c r="C20" s="60">
        <f>(C9+C13+C19)*0.25</f>
        <v>0</v>
      </c>
      <c r="D20" s="61">
        <f>B20+C20</f>
        <v>0</v>
      </c>
      <c r="E20" s="60">
        <f>(E9+E13+E19)*0.25</f>
        <v>0</v>
      </c>
      <c r="F20" s="60">
        <f>(F9+F13+F19)*0.25</f>
        <v>0</v>
      </c>
      <c r="G20" s="61">
        <f>E20+F20</f>
        <v>0</v>
      </c>
      <c r="H20" s="60">
        <f>(H9+H13+H19)*0.25</f>
        <v>0</v>
      </c>
      <c r="I20" s="60">
        <f>(I9+I13+I19)*0.25</f>
        <v>0</v>
      </c>
      <c r="J20" s="61">
        <f>H20+I20</f>
        <v>0</v>
      </c>
      <c r="K20" s="60">
        <f>(K9+K13+K19)*0.25</f>
        <v>0</v>
      </c>
      <c r="L20" s="60">
        <f>(L9+L13+L19)*0.25</f>
        <v>0</v>
      </c>
      <c r="M20" s="61">
        <f>K20+L20</f>
        <v>0</v>
      </c>
    </row>
    <row r="21" spans="1:13" ht="17.25" thickTop="1" thickBot="1" x14ac:dyDescent="0.25">
      <c r="A21" s="96" t="s">
        <v>63</v>
      </c>
      <c r="B21" s="62">
        <f t="shared" ref="B21:M21" si="5">B20</f>
        <v>0</v>
      </c>
      <c r="C21" s="63">
        <f t="shared" si="5"/>
        <v>0</v>
      </c>
      <c r="D21" s="64">
        <f t="shared" si="5"/>
        <v>0</v>
      </c>
      <c r="E21" s="62">
        <f t="shared" si="5"/>
        <v>0</v>
      </c>
      <c r="F21" s="63">
        <f t="shared" si="5"/>
        <v>0</v>
      </c>
      <c r="G21" s="64">
        <f t="shared" si="5"/>
        <v>0</v>
      </c>
      <c r="H21" s="62">
        <f t="shared" si="5"/>
        <v>0</v>
      </c>
      <c r="I21" s="63">
        <f t="shared" si="5"/>
        <v>0</v>
      </c>
      <c r="J21" s="64">
        <f t="shared" si="5"/>
        <v>0</v>
      </c>
      <c r="K21" s="62">
        <f t="shared" si="5"/>
        <v>0</v>
      </c>
      <c r="L21" s="63">
        <f t="shared" si="5"/>
        <v>0</v>
      </c>
      <c r="M21" s="64">
        <f t="shared" si="5"/>
        <v>0</v>
      </c>
    </row>
    <row r="22" spans="1:13" ht="30" customHeight="1" thickBot="1" x14ac:dyDescent="0.25">
      <c r="A22" s="98" t="s">
        <v>64</v>
      </c>
      <c r="B22" s="65">
        <f>B9+B13+B19+B21</f>
        <v>0</v>
      </c>
      <c r="C22" s="66">
        <f t="shared" ref="C22:M22" si="6">C9+C13+C19+C21</f>
        <v>0</v>
      </c>
      <c r="D22" s="67">
        <f t="shared" si="6"/>
        <v>0</v>
      </c>
      <c r="E22" s="65">
        <f t="shared" si="6"/>
        <v>0</v>
      </c>
      <c r="F22" s="66">
        <f t="shared" si="6"/>
        <v>0</v>
      </c>
      <c r="G22" s="67">
        <f t="shared" si="6"/>
        <v>0</v>
      </c>
      <c r="H22" s="65">
        <f t="shared" si="6"/>
        <v>0</v>
      </c>
      <c r="I22" s="66">
        <f t="shared" si="6"/>
        <v>0</v>
      </c>
      <c r="J22" s="67">
        <f t="shared" si="6"/>
        <v>0</v>
      </c>
      <c r="K22" s="65">
        <f t="shared" si="6"/>
        <v>0</v>
      </c>
      <c r="L22" s="66">
        <f t="shared" si="6"/>
        <v>0</v>
      </c>
      <c r="M22" s="67">
        <f t="shared" si="6"/>
        <v>0</v>
      </c>
    </row>
    <row r="23" spans="1:13" s="21" customFormat="1" ht="16.5" thickBot="1" x14ac:dyDescent="0.25">
      <c r="A23" s="20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13" s="21" customFormat="1" ht="15" customHeight="1" x14ac:dyDescent="0.2">
      <c r="A24" s="90" t="s">
        <v>70</v>
      </c>
      <c r="B24" s="69" t="e">
        <f t="shared" ref="B24:M24" si="7">B22*B26/100</f>
        <v>#N/A</v>
      </c>
      <c r="C24" s="70" t="e">
        <f t="shared" si="7"/>
        <v>#N/A</v>
      </c>
      <c r="D24" s="71" t="e">
        <f t="shared" si="7"/>
        <v>#N/A</v>
      </c>
      <c r="E24" s="69" t="e">
        <f t="shared" si="7"/>
        <v>#N/A</v>
      </c>
      <c r="F24" s="70" t="e">
        <f t="shared" si="7"/>
        <v>#N/A</v>
      </c>
      <c r="G24" s="71" t="e">
        <f t="shared" si="7"/>
        <v>#N/A</v>
      </c>
      <c r="H24" s="69" t="e">
        <f t="shared" si="7"/>
        <v>#N/A</v>
      </c>
      <c r="I24" s="70" t="e">
        <f t="shared" si="7"/>
        <v>#N/A</v>
      </c>
      <c r="J24" s="71" t="e">
        <f t="shared" si="7"/>
        <v>#N/A</v>
      </c>
      <c r="K24" s="69" t="e">
        <f t="shared" si="7"/>
        <v>#N/A</v>
      </c>
      <c r="L24" s="70" t="e">
        <f t="shared" si="7"/>
        <v>#N/A</v>
      </c>
      <c r="M24" s="71" t="e">
        <f t="shared" si="7"/>
        <v>#N/A</v>
      </c>
    </row>
    <row r="25" spans="1:13" ht="22.15" customHeight="1" x14ac:dyDescent="0.2">
      <c r="A25" s="91" t="s">
        <v>7</v>
      </c>
      <c r="B25" s="72">
        <f>'Composition portefeuille'!C2</f>
        <v>0</v>
      </c>
      <c r="C25" s="73">
        <f>'Composition portefeuille'!C2</f>
        <v>0</v>
      </c>
      <c r="D25" s="73">
        <f>'Composition portefeuille'!C2</f>
        <v>0</v>
      </c>
      <c r="E25" s="72">
        <f>'Composition portefeuille'!C3</f>
        <v>0</v>
      </c>
      <c r="F25" s="73">
        <f>'Composition portefeuille'!C3</f>
        <v>0</v>
      </c>
      <c r="G25" s="105">
        <f>'Composition portefeuille'!C3</f>
        <v>0</v>
      </c>
      <c r="H25" s="72">
        <f>'Composition portefeuille'!C4</f>
        <v>0</v>
      </c>
      <c r="I25" s="73">
        <f>'Composition portefeuille'!C4</f>
        <v>0</v>
      </c>
      <c r="J25" s="105">
        <f>'Composition portefeuille'!C4</f>
        <v>0</v>
      </c>
      <c r="K25" s="72">
        <f>'Composition portefeuille'!C6</f>
        <v>0</v>
      </c>
      <c r="L25" s="73">
        <f>'Composition portefeuille'!C6</f>
        <v>0</v>
      </c>
      <c r="M25" s="105">
        <f>'Composition portefeuille'!C6</f>
        <v>0</v>
      </c>
    </row>
    <row r="26" spans="1:13" ht="15" x14ac:dyDescent="0.2">
      <c r="A26" s="91" t="s">
        <v>65</v>
      </c>
      <c r="B26" s="87" t="e">
        <f>VLOOKUP(CONCATENATE(B25,MID(B3,8,2)),Listes!$K$3:$N$8,4,FALSE)</f>
        <v>#N/A</v>
      </c>
      <c r="C26" s="74" t="e">
        <f>VLOOKUP(CONCATENATE(C25,MID(C3,8,2)),Listes!$K$3:$N$8,4,FALSE)</f>
        <v>#N/A</v>
      </c>
      <c r="D26" s="106" t="e">
        <f>(B26+C26)/2</f>
        <v>#N/A</v>
      </c>
      <c r="E26" s="87" t="e">
        <f>VLOOKUP(CONCATENATE(E25,MID(E3,8,2)),Listes!$K$3:$N$8,4,FALSE)</f>
        <v>#N/A</v>
      </c>
      <c r="F26" s="74" t="e">
        <f>VLOOKUP(CONCATENATE(F25,MID(F3,8,2)),Listes!$K$3:$N$8,4,FALSE)</f>
        <v>#N/A</v>
      </c>
      <c r="G26" s="106" t="e">
        <f>(E26+F26)/2</f>
        <v>#N/A</v>
      </c>
      <c r="H26" s="87" t="e">
        <f>VLOOKUP(CONCATENATE(H25,MID(H3,8,2)),Listes!$K$3:$N$8,4,FALSE)</f>
        <v>#N/A</v>
      </c>
      <c r="I26" s="74" t="e">
        <f>VLOOKUP(CONCATENATE(I25,MID(I3,8,2)),Listes!$K$3:$N$8,4,FALSE)</f>
        <v>#N/A</v>
      </c>
      <c r="J26" s="106" t="e">
        <f>(H26+I26)/2</f>
        <v>#N/A</v>
      </c>
      <c r="K26" s="87" t="e">
        <f>VLOOKUP(CONCATENATE(K25,MID(K3,8,2)),Listes!$K$3:$N$8,4,FALSE)</f>
        <v>#N/A</v>
      </c>
      <c r="L26" s="74" t="e">
        <f>VLOOKUP(CONCATENATE(L25,MID(L3,8,2)),Listes!$K$3:$N$8,4,FALSE)</f>
        <v>#N/A</v>
      </c>
      <c r="M26" s="106" t="e">
        <f>(K26+L26)/2</f>
        <v>#N/A</v>
      </c>
    </row>
    <row r="27" spans="1:13" ht="16.5" thickBot="1" x14ac:dyDescent="0.25">
      <c r="A27" s="92" t="s">
        <v>66</v>
      </c>
      <c r="B27" s="75" t="e">
        <f>B22-B24</f>
        <v>#N/A</v>
      </c>
      <c r="C27" s="76" t="e">
        <f>C22-C24</f>
        <v>#N/A</v>
      </c>
      <c r="D27" s="77" t="e">
        <f>B27+C27</f>
        <v>#N/A</v>
      </c>
      <c r="E27" s="75" t="e">
        <f>E22-E24</f>
        <v>#N/A</v>
      </c>
      <c r="F27" s="76" t="e">
        <f>F22-F24</f>
        <v>#N/A</v>
      </c>
      <c r="G27" s="77" t="e">
        <f>E27+F27</f>
        <v>#N/A</v>
      </c>
      <c r="H27" s="75" t="e">
        <f>H22-H24</f>
        <v>#N/A</v>
      </c>
      <c r="I27" s="76" t="e">
        <f>I22-I24</f>
        <v>#N/A</v>
      </c>
      <c r="J27" s="77" t="e">
        <f>H27+I27</f>
        <v>#N/A</v>
      </c>
      <c r="K27" s="75" t="e">
        <f>K22-K24</f>
        <v>#N/A</v>
      </c>
      <c r="L27" s="76" t="e">
        <f>L22-L24</f>
        <v>#N/A</v>
      </c>
      <c r="M27" s="77" t="e">
        <f>K27+L27</f>
        <v>#N/A</v>
      </c>
    </row>
    <row r="28" spans="1:13" ht="15" customHeight="1" x14ac:dyDescent="0.2">
      <c r="D28" s="22"/>
      <c r="E28" s="22"/>
      <c r="F28" s="22"/>
      <c r="G28" s="22"/>
    </row>
    <row r="29" spans="1:13" ht="30" customHeight="1" thickBot="1" x14ac:dyDescent="0.25">
      <c r="D29" s="22"/>
      <c r="E29" s="22"/>
      <c r="F29" s="22"/>
      <c r="G29" s="22"/>
    </row>
    <row r="30" spans="1:13" ht="31.9" customHeight="1" thickBot="1" x14ac:dyDescent="0.25">
      <c r="A30" s="88" t="s">
        <v>67</v>
      </c>
      <c r="B30" s="243">
        <f>D22+G22+J22+M22</f>
        <v>0</v>
      </c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6"/>
    </row>
    <row r="31" spans="1:13" ht="22.5" customHeight="1" thickBot="1" x14ac:dyDescent="0.25">
      <c r="A31" s="89" t="s">
        <v>68</v>
      </c>
      <c r="B31" s="242">
        <f>D22</f>
        <v>0</v>
      </c>
      <c r="C31" s="243"/>
      <c r="D31" s="244"/>
      <c r="E31" s="242">
        <f>G22</f>
        <v>0</v>
      </c>
      <c r="F31" s="245"/>
      <c r="G31" s="246"/>
      <c r="H31" s="242">
        <f>J22</f>
        <v>0</v>
      </c>
      <c r="I31" s="245"/>
      <c r="J31" s="246"/>
      <c r="K31" s="242">
        <f>M22</f>
        <v>0</v>
      </c>
      <c r="L31" s="245"/>
      <c r="M31" s="246"/>
    </row>
    <row r="32" spans="1:13" ht="20.25" customHeight="1" thickBot="1" x14ac:dyDescent="0.25">
      <c r="A32" s="88" t="s">
        <v>69</v>
      </c>
      <c r="B32" s="237" t="e">
        <f>D22/$B$30</f>
        <v>#DIV/0!</v>
      </c>
      <c r="C32" s="238"/>
      <c r="D32" s="239"/>
      <c r="E32" s="237" t="e">
        <f>G22/$B$30</f>
        <v>#DIV/0!</v>
      </c>
      <c r="F32" s="238"/>
      <c r="G32" s="239"/>
      <c r="H32" s="237" t="e">
        <f>J22/$B$30</f>
        <v>#DIV/0!</v>
      </c>
      <c r="I32" s="238"/>
      <c r="J32" s="239"/>
      <c r="K32" s="237" t="e">
        <f>M22/$B$30</f>
        <v>#DIV/0!</v>
      </c>
      <c r="L32" s="238"/>
      <c r="M32" s="239"/>
    </row>
  </sheetData>
  <mergeCells count="9">
    <mergeCell ref="B32:D32"/>
    <mergeCell ref="E32:G32"/>
    <mergeCell ref="H32:J32"/>
    <mergeCell ref="K32:M32"/>
    <mergeCell ref="B30:M30"/>
    <mergeCell ref="B31:D31"/>
    <mergeCell ref="E31:G31"/>
    <mergeCell ref="H31:J31"/>
    <mergeCell ref="K31:M31"/>
  </mergeCells>
  <conditionalFormatting sqref="B32:M32">
    <cfRule type="cellIs" dxfId="1" priority="1" operator="greaterThan">
      <formula>0.7</formula>
    </cfRule>
    <cfRule type="cellIs" dxfId="0" priority="2" operator="between">
      <formula>0%</formula>
      <formula>70%</formula>
    </cfRule>
  </conditionalFormatting>
  <pageMargins left="0.70866141732283472" right="0.70866141732283472" top="0.55118110236220474" bottom="0.55118110236220474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N12"/>
  <sheetViews>
    <sheetView zoomScale="115" zoomScaleNormal="115" workbookViewId="0">
      <selection activeCell="E14" sqref="E14"/>
    </sheetView>
  </sheetViews>
  <sheetFormatPr baseColWidth="10" defaultColWidth="11.42578125" defaultRowHeight="12.75" x14ac:dyDescent="0.2"/>
  <cols>
    <col min="1" max="1" width="39.42578125" style="2" bestFit="1" customWidth="1"/>
    <col min="2" max="2" width="20.85546875" style="2" bestFit="1" customWidth="1"/>
    <col min="3" max="3" width="24.140625" style="2" bestFit="1" customWidth="1"/>
    <col min="4" max="4" width="26" style="2" bestFit="1" customWidth="1"/>
    <col min="5" max="5" width="23" style="2" bestFit="1" customWidth="1"/>
    <col min="6" max="16384" width="11.42578125" style="2"/>
  </cols>
  <sheetData>
    <row r="1" spans="1:14" ht="15.6" customHeight="1" x14ac:dyDescent="0.2">
      <c r="A1" s="267" t="s">
        <v>181</v>
      </c>
      <c r="B1" s="267"/>
      <c r="C1" s="267"/>
      <c r="D1" s="267"/>
      <c r="E1" s="267"/>
      <c r="G1" s="256" t="s">
        <v>71</v>
      </c>
      <c r="H1" s="257"/>
      <c r="I1" s="257"/>
      <c r="J1" s="258"/>
      <c r="K1" s="14"/>
      <c r="L1" s="14"/>
      <c r="M1" s="14"/>
      <c r="N1" s="14"/>
    </row>
    <row r="2" spans="1:14" ht="12.75" customHeight="1" x14ac:dyDescent="0.2">
      <c r="A2" s="266" t="s">
        <v>72</v>
      </c>
      <c r="B2" s="266" t="s">
        <v>73</v>
      </c>
      <c r="C2" s="268" t="s">
        <v>74</v>
      </c>
      <c r="D2" s="269"/>
      <c r="E2" s="269"/>
      <c r="G2" s="259"/>
      <c r="H2" s="260"/>
      <c r="I2" s="260"/>
      <c r="J2" s="261"/>
      <c r="K2" s="14"/>
      <c r="L2" s="14"/>
      <c r="M2" s="14"/>
      <c r="N2" s="14"/>
    </row>
    <row r="3" spans="1:14" ht="15" x14ac:dyDescent="0.2">
      <c r="A3" s="266"/>
      <c r="B3" s="266"/>
      <c r="C3" s="15" t="s">
        <v>75</v>
      </c>
      <c r="D3" s="16" t="s">
        <v>76</v>
      </c>
      <c r="E3" s="16" t="s">
        <v>77</v>
      </c>
      <c r="G3" s="259"/>
      <c r="H3" s="260"/>
      <c r="I3" s="260"/>
      <c r="J3" s="261"/>
      <c r="K3" s="14"/>
      <c r="L3" s="14"/>
      <c r="M3" s="14"/>
      <c r="N3" s="14"/>
    </row>
    <row r="4" spans="1:14" ht="15" x14ac:dyDescent="0.2">
      <c r="A4" s="265" t="s">
        <v>78</v>
      </c>
      <c r="B4" s="5" t="s">
        <v>79</v>
      </c>
      <c r="C4" s="8" t="s">
        <v>80</v>
      </c>
      <c r="D4" s="8">
        <v>38.85</v>
      </c>
      <c r="E4" s="11">
        <v>40.729999999999997</v>
      </c>
      <c r="G4" s="259"/>
      <c r="H4" s="260"/>
      <c r="I4" s="260"/>
      <c r="J4" s="261"/>
      <c r="K4" s="14"/>
      <c r="L4" s="14"/>
      <c r="M4" s="14"/>
      <c r="N4" s="14"/>
    </row>
    <row r="5" spans="1:14" ht="15" x14ac:dyDescent="0.2">
      <c r="A5" s="265"/>
      <c r="B5" s="6" t="s">
        <v>81</v>
      </c>
      <c r="C5" s="9" t="s">
        <v>80</v>
      </c>
      <c r="D5" s="9">
        <v>41.55</v>
      </c>
      <c r="E5" s="12">
        <v>45.91</v>
      </c>
      <c r="G5" s="262"/>
      <c r="H5" s="263"/>
      <c r="I5" s="263"/>
      <c r="J5" s="264"/>
    </row>
    <row r="6" spans="1:14" ht="15" x14ac:dyDescent="0.2">
      <c r="A6" s="265"/>
      <c r="B6" s="7" t="s">
        <v>82</v>
      </c>
      <c r="C6" s="10" t="s">
        <v>80</v>
      </c>
      <c r="D6" s="217">
        <v>44.6</v>
      </c>
      <c r="E6" s="13">
        <v>48.65</v>
      </c>
    </row>
    <row r="7" spans="1:14" ht="15" x14ac:dyDescent="0.2">
      <c r="A7" s="265" t="s">
        <v>83</v>
      </c>
      <c r="B7" s="5" t="s">
        <v>79</v>
      </c>
      <c r="C7" s="8">
        <v>48.26</v>
      </c>
      <c r="D7" s="8">
        <v>44.67</v>
      </c>
      <c r="E7" s="11" t="s">
        <v>80</v>
      </c>
    </row>
    <row r="8" spans="1:14" ht="15" x14ac:dyDescent="0.2">
      <c r="A8" s="265"/>
      <c r="B8" s="6" t="s">
        <v>81</v>
      </c>
      <c r="C8" s="9">
        <v>59.69</v>
      </c>
      <c r="D8" s="9">
        <v>56.28</v>
      </c>
      <c r="E8" s="12" t="s">
        <v>80</v>
      </c>
    </row>
    <row r="9" spans="1:14" ht="15" x14ac:dyDescent="0.2">
      <c r="A9" s="265"/>
      <c r="B9" s="7" t="s">
        <v>82</v>
      </c>
      <c r="C9" s="10">
        <v>62.76</v>
      </c>
      <c r="D9" s="10">
        <v>66.930000000000007</v>
      </c>
      <c r="E9" s="13" t="s">
        <v>80</v>
      </c>
    </row>
    <row r="10" spans="1:14" ht="15" x14ac:dyDescent="0.2">
      <c r="A10" s="265" t="s">
        <v>84</v>
      </c>
      <c r="B10" s="5" t="s">
        <v>79</v>
      </c>
      <c r="C10" s="8">
        <v>61.25</v>
      </c>
      <c r="D10" s="179">
        <v>55.52</v>
      </c>
      <c r="E10" s="11" t="s">
        <v>80</v>
      </c>
    </row>
    <row r="11" spans="1:14" ht="15" x14ac:dyDescent="0.2">
      <c r="A11" s="265"/>
      <c r="B11" s="6" t="s">
        <v>81</v>
      </c>
      <c r="C11" s="9">
        <v>74.69</v>
      </c>
      <c r="D11" s="9">
        <v>67.959999999999994</v>
      </c>
      <c r="E11" s="12" t="s">
        <v>80</v>
      </c>
    </row>
    <row r="12" spans="1:14" ht="15" x14ac:dyDescent="0.2">
      <c r="A12" s="265"/>
      <c r="B12" s="7" t="s">
        <v>82</v>
      </c>
      <c r="C12" s="10">
        <v>86.81</v>
      </c>
      <c r="D12" s="10">
        <v>74.33</v>
      </c>
      <c r="E12" s="13" t="s">
        <v>80</v>
      </c>
    </row>
  </sheetData>
  <sheetProtection algorithmName="SHA-512" hashValue="qtgk1+VeCFKjcWvvQ2zYWTKCxwHeMNt79Hw7O8ZSGOwgRvhCMNzvc6FkCBa6r8NsQLksSbyWWzWNln2wxkY4HQ==" saltValue="z8VfBLRnwnnWxdA2JohuMQ==" spinCount="100000" sheet="1" objects="1" scenarios="1" selectLockedCells="1" selectUnlockedCells="1"/>
  <mergeCells count="8">
    <mergeCell ref="G1:J5"/>
    <mergeCell ref="A10:A12"/>
    <mergeCell ref="B2:B3"/>
    <mergeCell ref="A2:A3"/>
    <mergeCell ref="A1:E1"/>
    <mergeCell ref="C2:E2"/>
    <mergeCell ref="A4:A6"/>
    <mergeCell ref="A7:A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N60"/>
  <sheetViews>
    <sheetView zoomScaleNormal="100" workbookViewId="0">
      <selection activeCell="A8" sqref="A8"/>
    </sheetView>
  </sheetViews>
  <sheetFormatPr baseColWidth="10" defaultColWidth="11.42578125" defaultRowHeight="12.75" x14ac:dyDescent="0.2"/>
  <cols>
    <col min="1" max="1" width="28.140625" bestFit="1" customWidth="1"/>
    <col min="2" max="2" width="17.5703125" bestFit="1" customWidth="1"/>
    <col min="3" max="3" width="9.28515625" bestFit="1" customWidth="1"/>
    <col min="4" max="4" width="7" bestFit="1" customWidth="1"/>
    <col min="5" max="5" width="16.28515625" bestFit="1" customWidth="1"/>
    <col min="7" max="7" width="64.140625" bestFit="1" customWidth="1"/>
    <col min="8" max="8" width="7.28515625" bestFit="1" customWidth="1"/>
    <col min="11" max="11" width="23.28515625" bestFit="1" customWidth="1"/>
    <col min="13" max="13" width="63.140625" bestFit="1" customWidth="1"/>
  </cols>
  <sheetData>
    <row r="1" spans="1:14" ht="13.5" thickBot="1" x14ac:dyDescent="0.25">
      <c r="A1" s="4" t="s">
        <v>168</v>
      </c>
      <c r="B1" s="3" t="s">
        <v>173</v>
      </c>
      <c r="C1" s="3" t="s">
        <v>174</v>
      </c>
      <c r="E1" s="4" t="s">
        <v>85</v>
      </c>
      <c r="G1" s="270" t="s">
        <v>86</v>
      </c>
      <c r="H1" s="271"/>
      <c r="I1" s="272"/>
      <c r="K1" s="270" t="s">
        <v>87</v>
      </c>
      <c r="L1" s="271"/>
      <c r="M1" s="271"/>
      <c r="N1" s="272"/>
    </row>
    <row r="2" spans="1:14" ht="15" x14ac:dyDescent="0.25">
      <c r="A2" s="37" t="s">
        <v>169</v>
      </c>
      <c r="B2" s="211">
        <v>0.5</v>
      </c>
      <c r="C2" s="212">
        <v>0.5</v>
      </c>
      <c r="E2" s="3" t="s">
        <v>11</v>
      </c>
      <c r="G2" s="3" t="s">
        <v>88</v>
      </c>
      <c r="H2" s="180">
        <f>'3.1 - Barèmes'!E6</f>
        <v>48.65</v>
      </c>
      <c r="I2" s="3" t="s">
        <v>89</v>
      </c>
      <c r="L2" s="36" t="s">
        <v>85</v>
      </c>
      <c r="M2" s="36" t="s">
        <v>90</v>
      </c>
      <c r="N2" s="36" t="s">
        <v>91</v>
      </c>
    </row>
    <row r="3" spans="1:14" ht="15" x14ac:dyDescent="0.25">
      <c r="A3" s="3" t="s">
        <v>175</v>
      </c>
      <c r="B3" s="213">
        <v>0.7</v>
      </c>
      <c r="C3" s="212">
        <v>0.3</v>
      </c>
      <c r="E3" s="3" t="s">
        <v>92</v>
      </c>
      <c r="G3" s="3" t="s">
        <v>93</v>
      </c>
      <c r="H3" s="180">
        <f>'3.1 - Barèmes'!E4</f>
        <v>40.729999999999997</v>
      </c>
      <c r="I3" s="3" t="s">
        <v>94</v>
      </c>
      <c r="K3" t="str">
        <f t="shared" ref="K3:K8" si="0">CONCATENATE(L3,M3)</f>
        <v>PERI</v>
      </c>
      <c r="L3" s="37" t="s">
        <v>11</v>
      </c>
      <c r="M3" s="3" t="s">
        <v>32</v>
      </c>
      <c r="N3" s="3">
        <v>80</v>
      </c>
    </row>
    <row r="4" spans="1:14" ht="15" x14ac:dyDescent="0.25">
      <c r="A4" s="3" t="s">
        <v>170</v>
      </c>
      <c r="B4" s="213">
        <v>0.95</v>
      </c>
      <c r="C4" s="212">
        <v>0.05</v>
      </c>
      <c r="E4" s="3" t="s">
        <v>9</v>
      </c>
      <c r="G4" s="3" t="s">
        <v>95</v>
      </c>
      <c r="H4" s="180">
        <f>'3.1 - Barèmes'!E5</f>
        <v>45.91</v>
      </c>
      <c r="I4" s="3" t="s">
        <v>96</v>
      </c>
      <c r="K4" t="str">
        <f t="shared" si="0"/>
        <v>PEDE</v>
      </c>
      <c r="L4" s="37" t="s">
        <v>11</v>
      </c>
      <c r="M4" s="3" t="s">
        <v>38</v>
      </c>
      <c r="N4" s="3">
        <v>60</v>
      </c>
    </row>
    <row r="5" spans="1:14" ht="15.75" thickBot="1" x14ac:dyDescent="0.3">
      <c r="A5" s="37"/>
      <c r="B5" s="3"/>
      <c r="C5" s="86"/>
      <c r="E5" s="3"/>
      <c r="G5" s="3" t="s">
        <v>97</v>
      </c>
      <c r="H5" s="180">
        <f>'3.1 - Barèmes'!C9</f>
        <v>62.76</v>
      </c>
      <c r="I5" s="3" t="s">
        <v>98</v>
      </c>
      <c r="K5" t="str">
        <f t="shared" si="0"/>
        <v>MERI</v>
      </c>
      <c r="L5" s="37" t="s">
        <v>92</v>
      </c>
      <c r="M5" s="3" t="s">
        <v>32</v>
      </c>
      <c r="N5" s="3">
        <v>70</v>
      </c>
    </row>
    <row r="6" spans="1:14" ht="15.75" thickBot="1" x14ac:dyDescent="0.3">
      <c r="A6" s="4" t="s">
        <v>178</v>
      </c>
      <c r="B6" s="3"/>
      <c r="C6" s="86"/>
      <c r="E6" s="3"/>
      <c r="G6" s="3" t="s">
        <v>99</v>
      </c>
      <c r="H6" s="180">
        <f>'3.1 - Barèmes'!C7</f>
        <v>48.26</v>
      </c>
      <c r="I6" s="3" t="s">
        <v>100</v>
      </c>
      <c r="K6" t="str">
        <f t="shared" si="0"/>
        <v>MEDE</v>
      </c>
      <c r="L6" s="37" t="s">
        <v>92</v>
      </c>
      <c r="M6" s="3" t="s">
        <v>38</v>
      </c>
      <c r="N6" s="3">
        <v>50</v>
      </c>
    </row>
    <row r="7" spans="1:14" ht="15.75" thickBot="1" x14ac:dyDescent="0.3">
      <c r="A7" t="s">
        <v>179</v>
      </c>
      <c r="E7" s="4" t="s">
        <v>101</v>
      </c>
      <c r="G7" s="3" t="s">
        <v>102</v>
      </c>
      <c r="H7" s="180">
        <f>'3.1 - Barèmes'!C8</f>
        <v>59.69</v>
      </c>
      <c r="I7" s="3" t="s">
        <v>103</v>
      </c>
      <c r="K7" t="str">
        <f t="shared" si="0"/>
        <v>GERI</v>
      </c>
      <c r="L7" s="37" t="s">
        <v>9</v>
      </c>
      <c r="M7" s="3" t="s">
        <v>32</v>
      </c>
      <c r="N7" s="3">
        <v>60</v>
      </c>
    </row>
    <row r="8" spans="1:14" ht="15" x14ac:dyDescent="0.25">
      <c r="A8" t="s">
        <v>180</v>
      </c>
      <c r="E8" s="3" t="s">
        <v>104</v>
      </c>
      <c r="G8" s="3" t="s">
        <v>105</v>
      </c>
      <c r="H8" s="180">
        <f>'3.1 - Barèmes'!C12</f>
        <v>86.81</v>
      </c>
      <c r="I8" s="3" t="s">
        <v>106</v>
      </c>
      <c r="K8" t="str">
        <f t="shared" si="0"/>
        <v>GEDE</v>
      </c>
      <c r="L8" s="37" t="s">
        <v>9</v>
      </c>
      <c r="M8" s="3" t="s">
        <v>38</v>
      </c>
      <c r="N8" s="3">
        <v>40</v>
      </c>
    </row>
    <row r="9" spans="1:14" x14ac:dyDescent="0.2">
      <c r="E9" s="3" t="s">
        <v>107</v>
      </c>
      <c r="G9" s="3" t="s">
        <v>39</v>
      </c>
      <c r="H9" s="180">
        <f>'3.1 - Barèmes'!C10</f>
        <v>61.25</v>
      </c>
      <c r="I9" s="3" t="s">
        <v>108</v>
      </c>
    </row>
    <row r="10" spans="1:14" x14ac:dyDescent="0.2">
      <c r="E10" s="3" t="s">
        <v>109</v>
      </c>
      <c r="G10" s="3" t="s">
        <v>34</v>
      </c>
      <c r="H10" s="180">
        <f>'3.1 - Barèmes'!C11</f>
        <v>74.69</v>
      </c>
      <c r="I10" s="3" t="s">
        <v>110</v>
      </c>
    </row>
    <row r="11" spans="1:14" ht="13.5" thickBot="1" x14ac:dyDescent="0.25">
      <c r="G11" s="3" t="s">
        <v>111</v>
      </c>
      <c r="H11" s="180">
        <f>'3.1 - Barèmes'!D6</f>
        <v>44.6</v>
      </c>
      <c r="I11" s="3" t="s">
        <v>112</v>
      </c>
    </row>
    <row r="12" spans="1:14" ht="13.5" thickBot="1" x14ac:dyDescent="0.25">
      <c r="E12" s="38" t="s">
        <v>113</v>
      </c>
      <c r="G12" s="3" t="s">
        <v>114</v>
      </c>
      <c r="H12" s="180">
        <f>'3.1 - Barèmes'!D9</f>
        <v>66.930000000000007</v>
      </c>
      <c r="I12" s="3" t="s">
        <v>115</v>
      </c>
    </row>
    <row r="13" spans="1:14" x14ac:dyDescent="0.2">
      <c r="E13" s="3" t="s">
        <v>32</v>
      </c>
      <c r="G13" s="3" t="s">
        <v>116</v>
      </c>
      <c r="H13" s="180">
        <f>'3.1 - Barèmes'!D12</f>
        <v>74.33</v>
      </c>
      <c r="I13" s="3" t="s">
        <v>117</v>
      </c>
    </row>
    <row r="14" spans="1:14" x14ac:dyDescent="0.2">
      <c r="E14" s="3" t="s">
        <v>38</v>
      </c>
      <c r="G14" s="3" t="s">
        <v>118</v>
      </c>
      <c r="H14" s="180">
        <f>'3.1 - Barèmes'!D4</f>
        <v>38.85</v>
      </c>
      <c r="I14" s="3" t="s">
        <v>119</v>
      </c>
    </row>
    <row r="15" spans="1:14" x14ac:dyDescent="0.2">
      <c r="G15" s="3" t="s">
        <v>120</v>
      </c>
      <c r="H15" s="180">
        <f>'3.1 - Barèmes'!D7</f>
        <v>44.67</v>
      </c>
      <c r="I15" s="3" t="s">
        <v>121</v>
      </c>
    </row>
    <row r="16" spans="1:14" x14ac:dyDescent="0.2">
      <c r="G16" s="3" t="s">
        <v>37</v>
      </c>
      <c r="H16" s="180">
        <f>'3.1 - Barèmes'!D10</f>
        <v>55.52</v>
      </c>
      <c r="I16" s="3" t="s">
        <v>122</v>
      </c>
    </row>
    <row r="17" spans="7:9" x14ac:dyDescent="0.2">
      <c r="G17" s="3" t="s">
        <v>123</v>
      </c>
      <c r="H17" s="3">
        <f>'3.1 - Barèmes'!D5</f>
        <v>41.55</v>
      </c>
      <c r="I17" s="3" t="s">
        <v>124</v>
      </c>
    </row>
    <row r="18" spans="7:9" x14ac:dyDescent="0.2">
      <c r="G18" s="3" t="s">
        <v>125</v>
      </c>
      <c r="H18" s="3">
        <f>'3.1 - Barèmes'!D8</f>
        <v>56.28</v>
      </c>
      <c r="I18" s="3" t="s">
        <v>126</v>
      </c>
    </row>
    <row r="19" spans="7:9" x14ac:dyDescent="0.2">
      <c r="G19" s="3" t="s">
        <v>127</v>
      </c>
      <c r="H19" s="3">
        <f>'3.1 - Barèmes'!D11</f>
        <v>67.959999999999994</v>
      </c>
      <c r="I19" s="3" t="s">
        <v>128</v>
      </c>
    </row>
    <row r="24" spans="7:9" x14ac:dyDescent="0.2">
      <c r="G24" s="3" t="s">
        <v>129</v>
      </c>
    </row>
    <row r="25" spans="7:9" x14ac:dyDescent="0.2">
      <c r="G25" s="3" t="s">
        <v>130</v>
      </c>
    </row>
    <row r="26" spans="7:9" x14ac:dyDescent="0.2">
      <c r="G26" s="3" t="s">
        <v>131</v>
      </c>
    </row>
    <row r="27" spans="7:9" ht="14.45" customHeight="1" x14ac:dyDescent="0.2"/>
    <row r="43" spans="7:8" x14ac:dyDescent="0.2">
      <c r="G43" s="3"/>
      <c r="H43" s="3"/>
    </row>
    <row r="44" spans="7:8" x14ac:dyDescent="0.2">
      <c r="G44" s="3"/>
      <c r="H44" s="3"/>
    </row>
    <row r="45" spans="7:8" x14ac:dyDescent="0.2">
      <c r="G45" s="3"/>
      <c r="H45" s="3"/>
    </row>
    <row r="46" spans="7:8" x14ac:dyDescent="0.2">
      <c r="G46" s="3"/>
      <c r="H46" s="3"/>
    </row>
    <row r="47" spans="7:8" x14ac:dyDescent="0.2">
      <c r="G47" s="3"/>
      <c r="H47" s="3"/>
    </row>
    <row r="48" spans="7:8" x14ac:dyDescent="0.2">
      <c r="G48" s="3"/>
      <c r="H48" s="3"/>
    </row>
    <row r="49" spans="7:8" x14ac:dyDescent="0.2">
      <c r="G49" s="3"/>
      <c r="H49" s="3"/>
    </row>
    <row r="50" spans="7:8" x14ac:dyDescent="0.2">
      <c r="G50" s="3"/>
      <c r="H50" s="3"/>
    </row>
    <row r="51" spans="7:8" x14ac:dyDescent="0.2">
      <c r="G51" s="3"/>
      <c r="H51" s="3"/>
    </row>
    <row r="52" spans="7:8" x14ac:dyDescent="0.2">
      <c r="G52" s="3"/>
      <c r="H52" s="3"/>
    </row>
    <row r="53" spans="7:8" x14ac:dyDescent="0.2">
      <c r="G53" s="3"/>
      <c r="H53" s="3"/>
    </row>
    <row r="54" spans="7:8" x14ac:dyDescent="0.2">
      <c r="G54" s="3"/>
      <c r="H54" s="3"/>
    </row>
    <row r="55" spans="7:8" x14ac:dyDescent="0.2">
      <c r="G55" s="3"/>
      <c r="H55" s="3"/>
    </row>
    <row r="56" spans="7:8" x14ac:dyDescent="0.2">
      <c r="G56" s="3"/>
      <c r="H56" s="3"/>
    </row>
    <row r="57" spans="7:8" x14ac:dyDescent="0.2">
      <c r="G57" s="3"/>
      <c r="H57" s="3"/>
    </row>
    <row r="58" spans="7:8" x14ac:dyDescent="0.2">
      <c r="G58" s="3"/>
      <c r="H58" s="3"/>
    </row>
    <row r="59" spans="7:8" x14ac:dyDescent="0.2">
      <c r="G59" s="3"/>
      <c r="H59" s="3"/>
    </row>
    <row r="60" spans="7:8" x14ac:dyDescent="0.2">
      <c r="G60" s="3"/>
      <c r="H60" s="3"/>
    </row>
  </sheetData>
  <sheetProtection algorithmName="SHA-512" hashValue="beHbVEaFwssoLbvwboYhTFzbf4qq1nZXS6Yo9Su6wnlMQm6HhPKNtA8zyhhB64I4kL9aQuwcJ9ahIekAEx2spg==" saltValue="Ko6oo1N0y2bZfv0vY+t/vw==" spinCount="100000" sheet="1" objects="1" scenarios="1" selectLockedCells="1" selectUnlockedCells="1"/>
  <mergeCells count="2">
    <mergeCell ref="G1:I1"/>
    <mergeCell ref="K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D6568-86DC-4E92-B77B-F68C9C17E639}">
  <dimension ref="A1:I6"/>
  <sheetViews>
    <sheetView zoomScale="115" zoomScaleNormal="115" workbookViewId="0">
      <selection activeCell="C3" sqref="C3"/>
    </sheetView>
  </sheetViews>
  <sheetFormatPr baseColWidth="10" defaultColWidth="11.5703125" defaultRowHeight="12.75" x14ac:dyDescent="0.2"/>
  <cols>
    <col min="1" max="1" width="21.5703125" bestFit="1" customWidth="1"/>
    <col min="2" max="2" width="18.140625" bestFit="1" customWidth="1"/>
    <col min="3" max="3" width="18.7109375" bestFit="1" customWidth="1"/>
    <col min="4" max="4" width="25.28515625" bestFit="1" customWidth="1"/>
    <col min="5" max="5" width="18.85546875" bestFit="1" customWidth="1"/>
    <col min="6" max="9" width="0" hidden="1" customWidth="1"/>
  </cols>
  <sheetData>
    <row r="1" spans="1:9" x14ac:dyDescent="0.2">
      <c r="A1" s="128" t="s">
        <v>5</v>
      </c>
      <c r="B1" s="128" t="s">
        <v>6</v>
      </c>
      <c r="C1" s="128" t="s">
        <v>7</v>
      </c>
      <c r="D1" s="128" t="s">
        <v>25</v>
      </c>
      <c r="E1" s="128" t="s">
        <v>167</v>
      </c>
      <c r="F1" s="214" t="s">
        <v>171</v>
      </c>
      <c r="G1" s="214" t="s">
        <v>172</v>
      </c>
      <c r="H1" s="214" t="s">
        <v>183</v>
      </c>
      <c r="I1" s="214" t="s">
        <v>184</v>
      </c>
    </row>
    <row r="2" spans="1:9" x14ac:dyDescent="0.2">
      <c r="A2" s="129" t="s">
        <v>8</v>
      </c>
      <c r="B2" s="115"/>
      <c r="C2" s="115"/>
      <c r="D2" s="115"/>
      <c r="E2" s="115"/>
      <c r="F2" s="215" t="e">
        <f>IF('Informations importantes'!B7=Listes!A8,VLOOKUP(E2,Listes!A2:C4,2,FALSE),0.4)</f>
        <v>#N/A</v>
      </c>
      <c r="G2" s="215" t="e">
        <f>IF('Informations importantes'!B7=Listes!A8,VLOOKUP(E2,Listes!A2:C4,3,FALSE),0.6)</f>
        <v>#N/A</v>
      </c>
      <c r="H2" s="221">
        <v>0.2</v>
      </c>
      <c r="I2" s="221">
        <v>0</v>
      </c>
    </row>
    <row r="3" spans="1:9" x14ac:dyDescent="0.2">
      <c r="A3" s="130" t="s">
        <v>10</v>
      </c>
      <c r="B3" s="116"/>
      <c r="C3" s="116"/>
      <c r="D3" s="116"/>
      <c r="E3" s="116"/>
      <c r="F3" s="215" t="e">
        <f>IF('Informations importantes'!B7=Listes!A8,VLOOKUP(E3,Listes!A2:C4,2,FALSE),0.4)</f>
        <v>#N/A</v>
      </c>
      <c r="G3" s="215" t="e">
        <f>IF('Informations importantes'!B7=Listes!A8,VLOOKUP(E3,Listes!A2:C4,3,FALSE),0.6)</f>
        <v>#N/A</v>
      </c>
      <c r="H3" s="221">
        <v>0.2</v>
      </c>
      <c r="I3" s="221">
        <v>0</v>
      </c>
    </row>
    <row r="4" spans="1:9" x14ac:dyDescent="0.2">
      <c r="A4" s="130" t="s">
        <v>12</v>
      </c>
      <c r="B4" s="116"/>
      <c r="C4" s="116"/>
      <c r="D4" s="116"/>
      <c r="E4" s="116"/>
      <c r="F4" s="215" t="e">
        <f>IF('Informations importantes'!B7=Listes!A8,VLOOKUP(E4,Listes!A2:C4,2,FALSE),0.4)</f>
        <v>#N/A</v>
      </c>
      <c r="G4" s="215" t="e">
        <f>IF('Informations importantes'!B7=Listes!A8,VLOOKUP(E4,Listes!A2:C4,3,FALSE),0.6)</f>
        <v>#N/A</v>
      </c>
      <c r="H4" s="221">
        <v>0.2</v>
      </c>
      <c r="I4" s="221">
        <v>0</v>
      </c>
    </row>
    <row r="5" spans="1:9" x14ac:dyDescent="0.2">
      <c r="A5" s="130" t="s">
        <v>13</v>
      </c>
      <c r="B5" s="219"/>
      <c r="C5" s="219"/>
      <c r="D5" s="219"/>
      <c r="E5" s="219"/>
      <c r="F5" s="215" t="e">
        <f>IF('Informations importantes'!B7=Listes!A8,VLOOKUP(E5,Listes!A2:C4,2,FALSE),0.4)</f>
        <v>#N/A</v>
      </c>
      <c r="G5" s="215" t="e">
        <f>IF('Informations importantes'!B7=Listes!A8,VLOOKUP(E5,Listes!A2:C4,3,FALSE),0.6)</f>
        <v>#N/A</v>
      </c>
      <c r="H5" s="221">
        <v>0.2</v>
      </c>
      <c r="I5" s="221">
        <v>0</v>
      </c>
    </row>
    <row r="6" spans="1:9" x14ac:dyDescent="0.2">
      <c r="A6" s="131" t="s">
        <v>182</v>
      </c>
      <c r="B6" s="117"/>
      <c r="C6" s="117"/>
      <c r="D6" s="117"/>
      <c r="E6" s="117"/>
      <c r="F6" s="220" t="e">
        <f>IF('Informations importantes'!B7=Listes!A8,VLOOKUP(E6,Listes!A2:C4,2,FALSE),0.4)</f>
        <v>#N/A</v>
      </c>
      <c r="G6" s="220" t="e">
        <f>IF('Informations importantes'!B7=Listes!A8,VLOOKUP(E6,Listes!A2:C4,3,FALSE),0.6)</f>
        <v>#N/A</v>
      </c>
      <c r="H6" s="221">
        <v>0.2</v>
      </c>
      <c r="I6" s="221">
        <v>0</v>
      </c>
    </row>
  </sheetData>
  <sheetProtection algorithmName="SHA-512" hashValue="QhIVdzCUz/ajpTvHkyffzO5VhIivRB7ettdsdFT2Q6rV2xLy7rJ9ftiblOyRVU+RbEmkiWQp6+DwE5No67QxPw==" saltValue="sMexJt22lZUx4iIwQ7XYCQ==" spinCount="100000" sheet="1" formatColumns="0" formatRows="0" selectLockedCells="1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49EEE83-3C03-43A6-A806-AD6845EDCDE8}">
          <x14:formula1>
            <xm:f>Listes!$E$2:$E$4</xm:f>
          </x14:formula1>
          <xm:sqref>C2:C6</xm:sqref>
        </x14:dataValidation>
        <x14:dataValidation type="list" allowBlank="1" showInputMessage="1" showErrorMessage="1" xr:uid="{85A6D136-66C4-4966-B28B-C93EA5BE2397}">
          <x14:formula1>
            <xm:f>Listes!$A$2:$A$4</xm:f>
          </x14:formula1>
          <xm:sqref>E2:E6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89431-29F5-47AC-8297-A482EE6945CE}">
  <dimension ref="A1:X205"/>
  <sheetViews>
    <sheetView zoomScaleNormal="100" workbookViewId="0">
      <pane ySplit="1" topLeftCell="A2" activePane="bottomLeft" state="frozen"/>
      <selection activeCell="A15" sqref="A15"/>
      <selection pane="bottomLeft" activeCell="A168" sqref="A168"/>
    </sheetView>
  </sheetViews>
  <sheetFormatPr baseColWidth="10" defaultColWidth="12.7109375" defaultRowHeight="17.45" customHeight="1" x14ac:dyDescent="0.2"/>
  <cols>
    <col min="1" max="1" width="17" style="27" customWidth="1"/>
    <col min="2" max="2" width="13.7109375" style="24" customWidth="1"/>
    <col min="3" max="3" width="8.7109375" style="24" customWidth="1"/>
    <col min="4" max="4" width="14.28515625" style="27" customWidth="1"/>
    <col min="5" max="5" width="20.7109375" style="27" bestFit="1" customWidth="1"/>
    <col min="6" max="6" width="61.28515625" style="27" bestFit="1" customWidth="1"/>
    <col min="7" max="7" width="20.42578125" style="32" bestFit="1" customWidth="1"/>
    <col min="8" max="8" width="21.28515625" style="24" bestFit="1" customWidth="1"/>
    <col min="9" max="9" width="19.5703125" style="104" customWidth="1"/>
    <col min="10" max="10" width="19.7109375" style="104" customWidth="1"/>
    <col min="11" max="11" width="20.85546875" style="24" customWidth="1"/>
    <col min="12" max="12" width="19.28515625" style="29" customWidth="1"/>
    <col min="13" max="13" width="13.28515625" style="27" customWidth="1"/>
    <col min="14" max="14" width="30.5703125" style="24" hidden="1" customWidth="1"/>
    <col min="15" max="15" width="22.7109375" style="24" hidden="1" customWidth="1"/>
    <col min="16" max="16" width="17.28515625" style="24" hidden="1" customWidth="1"/>
    <col min="17" max="17" width="16.28515625" style="24" hidden="1" customWidth="1"/>
    <col min="18" max="19" width="12.7109375" style="24" hidden="1" customWidth="1"/>
    <col min="20" max="20" width="19" style="24" hidden="1" customWidth="1"/>
    <col min="21" max="21" width="12.7109375" style="24" hidden="1" customWidth="1"/>
    <col min="22" max="22" width="12.7109375" style="27" hidden="1" customWidth="1"/>
    <col min="23" max="23" width="21.7109375" style="27" hidden="1" customWidth="1"/>
    <col min="24" max="24" width="12.7109375" style="27" hidden="1" customWidth="1"/>
    <col min="25" max="16384" width="12.7109375" style="27"/>
  </cols>
  <sheetData>
    <row r="1" spans="1:24" s="26" customFormat="1" ht="38.25" x14ac:dyDescent="0.2">
      <c r="A1" s="17" t="s">
        <v>152</v>
      </c>
      <c r="B1" s="17" t="s">
        <v>14</v>
      </c>
      <c r="C1" s="17" t="s">
        <v>15</v>
      </c>
      <c r="D1" s="17" t="s">
        <v>16</v>
      </c>
      <c r="E1" s="17" t="s">
        <v>17</v>
      </c>
      <c r="F1" s="17" t="s">
        <v>18</v>
      </c>
      <c r="G1" s="31" t="s">
        <v>19</v>
      </c>
      <c r="H1" s="17" t="s">
        <v>20</v>
      </c>
      <c r="I1" s="18" t="s">
        <v>21</v>
      </c>
      <c r="J1" s="18" t="s">
        <v>22</v>
      </c>
      <c r="K1" s="18" t="s">
        <v>23</v>
      </c>
      <c r="L1" s="28" t="s">
        <v>24</v>
      </c>
      <c r="N1" s="24" t="s">
        <v>25</v>
      </c>
      <c r="O1" s="24" t="s">
        <v>26</v>
      </c>
      <c r="P1" s="24" t="s">
        <v>27</v>
      </c>
      <c r="Q1" s="24" t="s">
        <v>28</v>
      </c>
      <c r="R1" s="24" t="s">
        <v>29</v>
      </c>
      <c r="S1" s="107" t="s">
        <v>24</v>
      </c>
      <c r="T1" s="24" t="s">
        <v>30</v>
      </c>
      <c r="U1" s="24" t="s">
        <v>31</v>
      </c>
      <c r="W1" s="178" t="s">
        <v>6</v>
      </c>
      <c r="X1" s="178" t="s">
        <v>151</v>
      </c>
    </row>
    <row r="2" spans="1:24" ht="17.45" customHeight="1" x14ac:dyDescent="0.2">
      <c r="A2" s="118"/>
      <c r="B2" s="119"/>
      <c r="C2" s="187"/>
      <c r="D2" s="118"/>
      <c r="E2" s="121"/>
      <c r="F2" s="121"/>
      <c r="G2" s="207"/>
      <c r="H2" s="124"/>
      <c r="I2" s="111">
        <f t="shared" ref="I2:I66" si="0">G2*H2</f>
        <v>0</v>
      </c>
      <c r="J2" s="210">
        <f>ROUND(H2*G2*1720/12,0)</f>
        <v>0</v>
      </c>
      <c r="K2" s="111" t="e">
        <f>VLOOKUP(F2,Listes!$G$2:$H$19,2,FALSE)</f>
        <v>#N/A</v>
      </c>
      <c r="L2" s="39" t="e">
        <f>ROUND(J2*K2,2)</f>
        <v>#N/A</v>
      </c>
      <c r="N2" s="24" t="e">
        <f>VLOOKUP(A2,'Composition portefeuille'!$B$2:$D$6,3,FALSE)</f>
        <v>#N/A</v>
      </c>
      <c r="O2" s="24">
        <v>100</v>
      </c>
      <c r="P2" s="24" t="e">
        <f>VLOOKUP(F2,Listes!$G$2:$I$19,3,FALSE)</f>
        <v>#N/A</v>
      </c>
      <c r="Q2" t="s">
        <v>133</v>
      </c>
      <c r="R2" s="109">
        <f>J2</f>
        <v>0</v>
      </c>
      <c r="S2" s="110"/>
      <c r="T2" s="109" t="e">
        <f>L2</f>
        <v>#N/A</v>
      </c>
      <c r="W2" s="24">
        <f>'Composition portefeuille'!B2</f>
        <v>0</v>
      </c>
      <c r="X2" s="24">
        <f>COUNTIF($A$2:$A$200,'Composition portefeuille'!B2)</f>
        <v>0</v>
      </c>
    </row>
    <row r="3" spans="1:24" ht="17.45" customHeight="1" x14ac:dyDescent="0.2">
      <c r="A3" s="118"/>
      <c r="B3" s="119"/>
      <c r="C3" s="188"/>
      <c r="D3" s="118"/>
      <c r="E3" s="121"/>
      <c r="F3" s="121"/>
      <c r="G3" s="207"/>
      <c r="H3" s="123"/>
      <c r="I3" s="111">
        <f t="shared" si="0"/>
        <v>0</v>
      </c>
      <c r="J3" s="210">
        <f t="shared" ref="J3:J66" si="1">ROUND(H3*G3*1720/12,0)</f>
        <v>0</v>
      </c>
      <c r="K3" s="111" t="e">
        <f>VLOOKUP(F3,Listes!$G$2:$H$19,2,FALSE)</f>
        <v>#N/A</v>
      </c>
      <c r="L3" s="39" t="e">
        <f t="shared" ref="L3:L66" si="2">ROUND(J3*K3,2)</f>
        <v>#N/A</v>
      </c>
      <c r="N3" s="24" t="e">
        <f>VLOOKUP(A3,'Composition portefeuille'!$B$2:$D$6,3,FALSE)</f>
        <v>#N/A</v>
      </c>
      <c r="O3" s="24">
        <v>100</v>
      </c>
      <c r="P3" s="24" t="e">
        <f>VLOOKUP(F3,Listes!$G$2:$I$19,3,FALSE)</f>
        <v>#N/A</v>
      </c>
      <c r="Q3" t="s">
        <v>133</v>
      </c>
      <c r="R3" s="109">
        <f t="shared" ref="R3:R66" si="3">J3</f>
        <v>0</v>
      </c>
      <c r="S3" s="110"/>
      <c r="T3" s="109" t="e">
        <f t="shared" ref="T3:T66" si="4">L3</f>
        <v>#N/A</v>
      </c>
      <c r="W3" s="24">
        <f>'Composition portefeuille'!B3</f>
        <v>0</v>
      </c>
      <c r="X3" s="24">
        <f>COUNTIF($A$2:$A$200,'Composition portefeuille'!B3)</f>
        <v>0</v>
      </c>
    </row>
    <row r="4" spans="1:24" ht="17.45" customHeight="1" x14ac:dyDescent="0.2">
      <c r="A4" s="118"/>
      <c r="B4" s="119"/>
      <c r="C4" s="188"/>
      <c r="D4" s="118"/>
      <c r="E4" s="121"/>
      <c r="F4" s="121"/>
      <c r="G4" s="207"/>
      <c r="H4" s="124"/>
      <c r="I4" s="111">
        <f t="shared" si="0"/>
        <v>0</v>
      </c>
      <c r="J4" s="210">
        <f t="shared" si="1"/>
        <v>0</v>
      </c>
      <c r="K4" s="111" t="e">
        <f>VLOOKUP(F4,Listes!$G$2:$H$19,2,FALSE)</f>
        <v>#N/A</v>
      </c>
      <c r="L4" s="39" t="e">
        <f t="shared" si="2"/>
        <v>#N/A</v>
      </c>
      <c r="N4" s="24" t="e">
        <f>VLOOKUP(A4,'Composition portefeuille'!$B$2:$D$6,3,FALSE)</f>
        <v>#N/A</v>
      </c>
      <c r="O4" s="24">
        <v>100</v>
      </c>
      <c r="P4" s="24" t="e">
        <f>VLOOKUP(F4,Listes!$G$2:$I$19,3,FALSE)</f>
        <v>#N/A</v>
      </c>
      <c r="Q4" t="s">
        <v>133</v>
      </c>
      <c r="R4" s="109">
        <f t="shared" si="3"/>
        <v>0</v>
      </c>
      <c r="S4" s="110"/>
      <c r="T4" s="109" t="e">
        <f t="shared" si="4"/>
        <v>#N/A</v>
      </c>
      <c r="W4" s="24">
        <f>'Composition portefeuille'!B4</f>
        <v>0</v>
      </c>
      <c r="X4" s="24">
        <f>COUNTIF($A$2:$A$200,'Composition portefeuille'!B4)</f>
        <v>0</v>
      </c>
    </row>
    <row r="5" spans="1:24" ht="17.45" customHeight="1" x14ac:dyDescent="0.2">
      <c r="A5" s="118"/>
      <c r="B5" s="119"/>
      <c r="C5" s="188"/>
      <c r="D5" s="118"/>
      <c r="E5" s="121"/>
      <c r="F5" s="121"/>
      <c r="G5" s="207"/>
      <c r="H5" s="123"/>
      <c r="I5" s="111">
        <f t="shared" si="0"/>
        <v>0</v>
      </c>
      <c r="J5" s="210">
        <f t="shared" si="1"/>
        <v>0</v>
      </c>
      <c r="K5" s="111" t="e">
        <f>VLOOKUP(F5,Listes!$G$2:$H$19,2,FALSE)</f>
        <v>#N/A</v>
      </c>
      <c r="L5" s="39" t="e">
        <f t="shared" si="2"/>
        <v>#N/A</v>
      </c>
      <c r="N5" s="24" t="e">
        <f>VLOOKUP(A5,'Composition portefeuille'!$B$2:$D$6,3,FALSE)</f>
        <v>#N/A</v>
      </c>
      <c r="O5" s="24">
        <v>100</v>
      </c>
      <c r="P5" s="24" t="e">
        <f>VLOOKUP(F5,Listes!$G$2:$I$19,3,FALSE)</f>
        <v>#N/A</v>
      </c>
      <c r="Q5" t="s">
        <v>133</v>
      </c>
      <c r="R5" s="109">
        <f t="shared" si="3"/>
        <v>0</v>
      </c>
      <c r="S5" s="110"/>
      <c r="T5" s="109" t="e">
        <f t="shared" si="4"/>
        <v>#N/A</v>
      </c>
      <c r="W5" s="24">
        <f>'Composition portefeuille'!B5</f>
        <v>0</v>
      </c>
      <c r="X5" s="24">
        <f>COUNTIF($A$2:$A$200,'Composition portefeuille'!B5)</f>
        <v>0</v>
      </c>
    </row>
    <row r="6" spans="1:24" ht="17.45" customHeight="1" x14ac:dyDescent="0.2">
      <c r="A6" s="118"/>
      <c r="B6" s="119"/>
      <c r="C6" s="188"/>
      <c r="D6" s="118"/>
      <c r="E6" s="121"/>
      <c r="F6" s="121"/>
      <c r="G6" s="207"/>
      <c r="H6" s="123"/>
      <c r="I6" s="111">
        <f t="shared" si="0"/>
        <v>0</v>
      </c>
      <c r="J6" s="210">
        <f t="shared" si="1"/>
        <v>0</v>
      </c>
      <c r="K6" s="111" t="e">
        <f>VLOOKUP(F6,Listes!$G$2:$H$19,2,FALSE)</f>
        <v>#N/A</v>
      </c>
      <c r="L6" s="39" t="e">
        <f t="shared" si="2"/>
        <v>#N/A</v>
      </c>
      <c r="N6" s="24" t="e">
        <f>VLOOKUP(A6,'Composition portefeuille'!$B$2:$D$6,3,FALSE)</f>
        <v>#N/A</v>
      </c>
      <c r="O6" s="24">
        <v>100</v>
      </c>
      <c r="P6" s="24" t="e">
        <f>VLOOKUP(F6,Listes!$G$2:$I$19,3,FALSE)</f>
        <v>#N/A</v>
      </c>
      <c r="Q6" t="s">
        <v>133</v>
      </c>
      <c r="R6" s="109">
        <f t="shared" si="3"/>
        <v>0</v>
      </c>
      <c r="S6" s="110"/>
      <c r="T6" s="109" t="e">
        <f t="shared" si="4"/>
        <v>#N/A</v>
      </c>
      <c r="W6" s="24">
        <f>'Composition portefeuille'!B6</f>
        <v>0</v>
      </c>
      <c r="X6" s="24">
        <f>COUNTIF($A$2:$A$200,'Composition portefeuille'!B6)</f>
        <v>0</v>
      </c>
    </row>
    <row r="7" spans="1:24" ht="17.45" customHeight="1" x14ac:dyDescent="0.2">
      <c r="A7" s="118"/>
      <c r="B7" s="119"/>
      <c r="C7" s="188"/>
      <c r="D7" s="118"/>
      <c r="E7" s="121"/>
      <c r="F7" s="121"/>
      <c r="G7" s="207"/>
      <c r="H7" s="123"/>
      <c r="I7" s="111">
        <f t="shared" ref="I7:I12" si="5">G7*H7</f>
        <v>0</v>
      </c>
      <c r="J7" s="210">
        <f t="shared" si="1"/>
        <v>0</v>
      </c>
      <c r="K7" s="111" t="e">
        <f>VLOOKUP(F7,Listes!$G$2:$H$19,2,FALSE)</f>
        <v>#N/A</v>
      </c>
      <c r="L7" s="39" t="e">
        <f t="shared" si="2"/>
        <v>#N/A</v>
      </c>
      <c r="N7" s="24" t="e">
        <f>VLOOKUP(A7,'Composition portefeuille'!$B$2:$D$6,3,FALSE)</f>
        <v>#N/A</v>
      </c>
      <c r="O7" s="24">
        <v>100</v>
      </c>
      <c r="P7" s="24" t="e">
        <f>VLOOKUP(F7,Listes!$G$2:$I$19,3,FALSE)</f>
        <v>#N/A</v>
      </c>
      <c r="Q7" t="s">
        <v>133</v>
      </c>
      <c r="R7" s="109">
        <f t="shared" si="3"/>
        <v>0</v>
      </c>
      <c r="S7" s="110"/>
      <c r="T7" s="109" t="e">
        <f t="shared" si="4"/>
        <v>#N/A</v>
      </c>
    </row>
    <row r="8" spans="1:24" ht="17.45" customHeight="1" x14ac:dyDescent="0.2">
      <c r="A8" s="118"/>
      <c r="B8" s="119"/>
      <c r="C8" s="188"/>
      <c r="D8" s="118"/>
      <c r="E8" s="121"/>
      <c r="F8" s="121"/>
      <c r="G8" s="207"/>
      <c r="H8" s="123"/>
      <c r="I8" s="111">
        <f t="shared" si="5"/>
        <v>0</v>
      </c>
      <c r="J8" s="210">
        <f t="shared" si="1"/>
        <v>0</v>
      </c>
      <c r="K8" s="111" t="e">
        <f>VLOOKUP(F8,Listes!$G$2:$H$19,2,FALSE)</f>
        <v>#N/A</v>
      </c>
      <c r="L8" s="39" t="e">
        <f t="shared" si="2"/>
        <v>#N/A</v>
      </c>
      <c r="N8" s="24" t="e">
        <f>VLOOKUP(A8,'Composition portefeuille'!$B$2:$D$6,3,FALSE)</f>
        <v>#N/A</v>
      </c>
      <c r="O8" s="24">
        <v>100</v>
      </c>
      <c r="P8" s="24" t="e">
        <f>VLOOKUP(F8,Listes!$G$2:$I$19,3,FALSE)</f>
        <v>#N/A</v>
      </c>
      <c r="Q8" t="s">
        <v>133</v>
      </c>
      <c r="R8" s="109">
        <f t="shared" si="3"/>
        <v>0</v>
      </c>
      <c r="S8" s="110"/>
      <c r="T8" s="109" t="e">
        <f t="shared" si="4"/>
        <v>#N/A</v>
      </c>
    </row>
    <row r="9" spans="1:24" ht="17.45" customHeight="1" x14ac:dyDescent="0.2">
      <c r="A9" s="118"/>
      <c r="B9" s="119"/>
      <c r="C9" s="188"/>
      <c r="D9" s="118"/>
      <c r="E9" s="121"/>
      <c r="F9" s="121"/>
      <c r="G9" s="207"/>
      <c r="H9" s="123"/>
      <c r="I9" s="111">
        <f t="shared" si="5"/>
        <v>0</v>
      </c>
      <c r="J9" s="210">
        <f t="shared" si="1"/>
        <v>0</v>
      </c>
      <c r="K9" s="111" t="e">
        <f>VLOOKUP(F9,Listes!$G$2:$H$19,2,FALSE)</f>
        <v>#N/A</v>
      </c>
      <c r="L9" s="39" t="e">
        <f t="shared" si="2"/>
        <v>#N/A</v>
      </c>
      <c r="N9" s="24" t="e">
        <f>VLOOKUP(A9,'Composition portefeuille'!$B$2:$D$6,3,FALSE)</f>
        <v>#N/A</v>
      </c>
      <c r="O9" s="24">
        <v>100</v>
      </c>
      <c r="P9" s="24" t="e">
        <f>VLOOKUP(F9,Listes!$G$2:$I$19,3,FALSE)</f>
        <v>#N/A</v>
      </c>
      <c r="Q9" t="s">
        <v>133</v>
      </c>
      <c r="R9" s="109">
        <f t="shared" si="3"/>
        <v>0</v>
      </c>
      <c r="S9" s="110"/>
      <c r="T9" s="109" t="e">
        <f t="shared" si="4"/>
        <v>#N/A</v>
      </c>
    </row>
    <row r="10" spans="1:24" ht="17.45" customHeight="1" x14ac:dyDescent="0.2">
      <c r="A10" s="118"/>
      <c r="B10" s="119"/>
      <c r="C10" s="188"/>
      <c r="D10" s="118"/>
      <c r="E10" s="121"/>
      <c r="F10" s="121"/>
      <c r="G10" s="207"/>
      <c r="H10" s="124"/>
      <c r="I10" s="111">
        <f t="shared" si="5"/>
        <v>0</v>
      </c>
      <c r="J10" s="210">
        <f t="shared" si="1"/>
        <v>0</v>
      </c>
      <c r="K10" s="111" t="e">
        <f>VLOOKUP(F10,Listes!$G$2:$H$19,2,FALSE)</f>
        <v>#N/A</v>
      </c>
      <c r="L10" s="39" t="e">
        <f t="shared" si="2"/>
        <v>#N/A</v>
      </c>
      <c r="N10" s="24" t="e">
        <f>VLOOKUP(A10,'Composition portefeuille'!$B$2:$D$6,3,FALSE)</f>
        <v>#N/A</v>
      </c>
      <c r="O10" s="24">
        <v>100</v>
      </c>
      <c r="P10" s="24" t="e">
        <f>VLOOKUP(F10,Listes!$G$2:$I$19,3,FALSE)</f>
        <v>#N/A</v>
      </c>
      <c r="Q10" t="s">
        <v>133</v>
      </c>
      <c r="R10" s="109">
        <f t="shared" si="3"/>
        <v>0</v>
      </c>
      <c r="S10" s="110"/>
      <c r="T10" s="109" t="e">
        <f t="shared" si="4"/>
        <v>#N/A</v>
      </c>
    </row>
    <row r="11" spans="1:24" ht="17.45" customHeight="1" x14ac:dyDescent="0.2">
      <c r="A11" s="118"/>
      <c r="B11" s="119"/>
      <c r="C11" s="188"/>
      <c r="D11" s="118"/>
      <c r="E11" s="121"/>
      <c r="F11" s="121"/>
      <c r="G11" s="207"/>
      <c r="H11" s="123"/>
      <c r="I11" s="111">
        <f t="shared" si="5"/>
        <v>0</v>
      </c>
      <c r="J11" s="210">
        <f t="shared" si="1"/>
        <v>0</v>
      </c>
      <c r="K11" s="111" t="e">
        <f>VLOOKUP(F11,Listes!$G$2:$H$19,2,FALSE)</f>
        <v>#N/A</v>
      </c>
      <c r="L11" s="39" t="e">
        <f t="shared" si="2"/>
        <v>#N/A</v>
      </c>
      <c r="N11" s="24" t="e">
        <f>VLOOKUP(A11,'Composition portefeuille'!$B$2:$D$6,3,FALSE)</f>
        <v>#N/A</v>
      </c>
      <c r="O11" s="24">
        <v>100</v>
      </c>
      <c r="P11" s="24" t="e">
        <f>VLOOKUP(F11,Listes!$G$2:$I$19,3,FALSE)</f>
        <v>#N/A</v>
      </c>
      <c r="Q11" t="s">
        <v>133</v>
      </c>
      <c r="R11" s="109">
        <f t="shared" si="3"/>
        <v>0</v>
      </c>
      <c r="S11" s="110"/>
      <c r="T11" s="109" t="e">
        <f t="shared" si="4"/>
        <v>#N/A</v>
      </c>
    </row>
    <row r="12" spans="1:24" ht="17.45" customHeight="1" x14ac:dyDescent="0.2">
      <c r="A12" s="118"/>
      <c r="B12" s="119"/>
      <c r="C12" s="188"/>
      <c r="D12" s="118"/>
      <c r="E12" s="121"/>
      <c r="F12" s="121"/>
      <c r="G12" s="207"/>
      <c r="H12" s="123"/>
      <c r="I12" s="111">
        <f t="shared" si="5"/>
        <v>0</v>
      </c>
      <c r="J12" s="210">
        <f t="shared" si="1"/>
        <v>0</v>
      </c>
      <c r="K12" s="111" t="e">
        <f>VLOOKUP(F12,Listes!$G$2:$H$19,2,FALSE)</f>
        <v>#N/A</v>
      </c>
      <c r="L12" s="39" t="e">
        <f t="shared" si="2"/>
        <v>#N/A</v>
      </c>
      <c r="N12" s="24" t="e">
        <f>VLOOKUP(A12,'Composition portefeuille'!$B$2:$D$6,3,FALSE)</f>
        <v>#N/A</v>
      </c>
      <c r="O12" s="24">
        <v>100</v>
      </c>
      <c r="P12" s="24" t="e">
        <f>VLOOKUP(F12,Listes!$G$2:$I$19,3,FALSE)</f>
        <v>#N/A</v>
      </c>
      <c r="Q12" t="s">
        <v>133</v>
      </c>
      <c r="R12" s="109">
        <f t="shared" si="3"/>
        <v>0</v>
      </c>
      <c r="S12" s="110"/>
      <c r="T12" s="109" t="e">
        <f t="shared" si="4"/>
        <v>#N/A</v>
      </c>
    </row>
    <row r="13" spans="1:24" ht="17.45" customHeight="1" x14ac:dyDescent="0.2">
      <c r="A13" s="118"/>
      <c r="B13" s="119"/>
      <c r="C13" s="188"/>
      <c r="D13" s="118"/>
      <c r="E13" s="121"/>
      <c r="F13" s="121"/>
      <c r="G13" s="207"/>
      <c r="H13" s="123"/>
      <c r="I13" s="111">
        <f t="shared" si="0"/>
        <v>0</v>
      </c>
      <c r="J13" s="210">
        <f t="shared" si="1"/>
        <v>0</v>
      </c>
      <c r="K13" s="111" t="e">
        <f>VLOOKUP(F13,Listes!$G$2:$H$19,2,FALSE)</f>
        <v>#N/A</v>
      </c>
      <c r="L13" s="39" t="e">
        <f t="shared" si="2"/>
        <v>#N/A</v>
      </c>
      <c r="N13" s="24" t="e">
        <f>VLOOKUP(A13,'Composition portefeuille'!$B$2:$D$6,3,FALSE)</f>
        <v>#N/A</v>
      </c>
      <c r="O13" s="24">
        <v>100</v>
      </c>
      <c r="P13" s="24" t="e">
        <f>VLOOKUP(F13,Listes!$G$2:$I$19,3,FALSE)</f>
        <v>#N/A</v>
      </c>
      <c r="Q13" t="s">
        <v>133</v>
      </c>
      <c r="R13" s="109">
        <f t="shared" si="3"/>
        <v>0</v>
      </c>
      <c r="S13" s="110"/>
      <c r="T13" s="109" t="e">
        <f t="shared" si="4"/>
        <v>#N/A</v>
      </c>
    </row>
    <row r="14" spans="1:24" ht="17.45" customHeight="1" x14ac:dyDescent="0.2">
      <c r="A14" s="118"/>
      <c r="B14" s="119"/>
      <c r="C14" s="188"/>
      <c r="D14" s="118"/>
      <c r="E14" s="121"/>
      <c r="F14" s="121"/>
      <c r="G14" s="207"/>
      <c r="H14" s="123"/>
      <c r="I14" s="111">
        <f>G14*H14</f>
        <v>0</v>
      </c>
      <c r="J14" s="210">
        <f t="shared" si="1"/>
        <v>0</v>
      </c>
      <c r="K14" s="111" t="e">
        <f>VLOOKUP(F14,Listes!$G$2:$H$19,2,FALSE)</f>
        <v>#N/A</v>
      </c>
      <c r="L14" s="39" t="e">
        <f t="shared" si="2"/>
        <v>#N/A</v>
      </c>
      <c r="N14" s="24" t="e">
        <f>VLOOKUP(A14,'Composition portefeuille'!$B$2:$D$6,3,FALSE)</f>
        <v>#N/A</v>
      </c>
      <c r="O14" s="24">
        <v>100</v>
      </c>
      <c r="P14" s="24" t="e">
        <f>VLOOKUP(F14,Listes!$G$2:$I$19,3,FALSE)</f>
        <v>#N/A</v>
      </c>
      <c r="Q14" t="s">
        <v>133</v>
      </c>
      <c r="R14" s="109">
        <f t="shared" si="3"/>
        <v>0</v>
      </c>
      <c r="S14" s="110"/>
      <c r="T14" s="109" t="e">
        <f t="shared" si="4"/>
        <v>#N/A</v>
      </c>
    </row>
    <row r="15" spans="1:24" ht="17.45" customHeight="1" x14ac:dyDescent="0.2">
      <c r="A15" s="118"/>
      <c r="B15" s="119"/>
      <c r="C15" s="188"/>
      <c r="D15" s="118"/>
      <c r="E15" s="121"/>
      <c r="F15" s="121"/>
      <c r="G15" s="207"/>
      <c r="H15" s="124"/>
      <c r="I15" s="111">
        <f>G15*H15</f>
        <v>0</v>
      </c>
      <c r="J15" s="210">
        <f t="shared" si="1"/>
        <v>0</v>
      </c>
      <c r="K15" s="111" t="e">
        <f>VLOOKUP(F15,Listes!$G$2:$H$19,2,FALSE)</f>
        <v>#N/A</v>
      </c>
      <c r="L15" s="39" t="e">
        <f t="shared" si="2"/>
        <v>#N/A</v>
      </c>
      <c r="N15" s="24" t="e">
        <f>VLOOKUP(A15,'Composition portefeuille'!$B$2:$D$6,3,FALSE)</f>
        <v>#N/A</v>
      </c>
      <c r="O15" s="24">
        <v>100</v>
      </c>
      <c r="P15" s="24" t="e">
        <f>VLOOKUP(F15,Listes!$G$2:$I$19,3,FALSE)</f>
        <v>#N/A</v>
      </c>
      <c r="Q15" t="s">
        <v>133</v>
      </c>
      <c r="R15" s="109">
        <f t="shared" si="3"/>
        <v>0</v>
      </c>
      <c r="S15" s="110"/>
      <c r="T15" s="109" t="e">
        <f t="shared" si="4"/>
        <v>#N/A</v>
      </c>
    </row>
    <row r="16" spans="1:24" ht="17.45" customHeight="1" x14ac:dyDescent="0.2">
      <c r="A16" s="118"/>
      <c r="B16" s="119"/>
      <c r="C16" s="188"/>
      <c r="D16" s="118"/>
      <c r="E16" s="121"/>
      <c r="F16" s="121"/>
      <c r="G16" s="207"/>
      <c r="H16" s="123"/>
      <c r="I16" s="111">
        <f t="shared" si="0"/>
        <v>0</v>
      </c>
      <c r="J16" s="210">
        <f t="shared" si="1"/>
        <v>0</v>
      </c>
      <c r="K16" s="111" t="e">
        <f>VLOOKUP(F16,Listes!$G$2:$H$19,2,FALSE)</f>
        <v>#N/A</v>
      </c>
      <c r="L16" s="39" t="e">
        <f t="shared" si="2"/>
        <v>#N/A</v>
      </c>
      <c r="N16" s="24" t="e">
        <f>VLOOKUP(A16,'Composition portefeuille'!$B$2:$D$6,3,FALSE)</f>
        <v>#N/A</v>
      </c>
      <c r="O16" s="24">
        <v>100</v>
      </c>
      <c r="P16" s="24" t="e">
        <f>VLOOKUP(F16,Listes!$G$2:$I$19,3,FALSE)</f>
        <v>#N/A</v>
      </c>
      <c r="Q16" t="s">
        <v>133</v>
      </c>
      <c r="R16" s="109">
        <f t="shared" si="3"/>
        <v>0</v>
      </c>
      <c r="S16" s="110"/>
      <c r="T16" s="109" t="e">
        <f t="shared" si="4"/>
        <v>#N/A</v>
      </c>
    </row>
    <row r="17" spans="1:20" ht="17.45" customHeight="1" x14ac:dyDescent="0.2">
      <c r="A17" s="118"/>
      <c r="B17" s="119"/>
      <c r="C17" s="188"/>
      <c r="D17" s="118"/>
      <c r="E17" s="121"/>
      <c r="F17" s="121"/>
      <c r="G17" s="207"/>
      <c r="H17" s="124"/>
      <c r="I17" s="111">
        <f t="shared" si="0"/>
        <v>0</v>
      </c>
      <c r="J17" s="210">
        <f t="shared" si="1"/>
        <v>0</v>
      </c>
      <c r="K17" s="111" t="e">
        <f>VLOOKUP(F17,Listes!$G$2:$H$19,2,FALSE)</f>
        <v>#N/A</v>
      </c>
      <c r="L17" s="39" t="e">
        <f t="shared" si="2"/>
        <v>#N/A</v>
      </c>
      <c r="N17" s="24" t="e">
        <f>VLOOKUP(A17,'Composition portefeuille'!$B$2:$D$6,3,FALSE)</f>
        <v>#N/A</v>
      </c>
      <c r="O17" s="24">
        <v>100</v>
      </c>
      <c r="P17" s="24" t="e">
        <f>VLOOKUP(F17,Listes!$G$2:$I$19,3,FALSE)</f>
        <v>#N/A</v>
      </c>
      <c r="Q17" t="s">
        <v>133</v>
      </c>
      <c r="R17" s="109">
        <f t="shared" si="3"/>
        <v>0</v>
      </c>
      <c r="S17" s="110"/>
      <c r="T17" s="109" t="e">
        <f t="shared" si="4"/>
        <v>#N/A</v>
      </c>
    </row>
    <row r="18" spans="1:20" ht="17.45" customHeight="1" x14ac:dyDescent="0.2">
      <c r="A18" s="118"/>
      <c r="B18" s="119"/>
      <c r="C18" s="188"/>
      <c r="D18" s="118"/>
      <c r="E18" s="121"/>
      <c r="F18" s="121"/>
      <c r="G18" s="207"/>
      <c r="H18" s="123"/>
      <c r="I18" s="111">
        <f t="shared" si="0"/>
        <v>0</v>
      </c>
      <c r="J18" s="210">
        <f t="shared" si="1"/>
        <v>0</v>
      </c>
      <c r="K18" s="111" t="e">
        <f>VLOOKUP(F18,Listes!$G$2:$H$19,2,FALSE)</f>
        <v>#N/A</v>
      </c>
      <c r="L18" s="39" t="e">
        <f t="shared" si="2"/>
        <v>#N/A</v>
      </c>
      <c r="N18" s="24" t="e">
        <f>VLOOKUP(A18,'Composition portefeuille'!$B$2:$D$6,3,FALSE)</f>
        <v>#N/A</v>
      </c>
      <c r="O18" s="24">
        <v>100</v>
      </c>
      <c r="P18" s="24" t="e">
        <f>VLOOKUP(F18,Listes!$G$2:$I$19,3,FALSE)</f>
        <v>#N/A</v>
      </c>
      <c r="Q18" t="s">
        <v>133</v>
      </c>
      <c r="R18" s="109">
        <f t="shared" si="3"/>
        <v>0</v>
      </c>
      <c r="S18" s="110"/>
      <c r="T18" s="109" t="e">
        <f t="shared" si="4"/>
        <v>#N/A</v>
      </c>
    </row>
    <row r="19" spans="1:20" ht="17.45" customHeight="1" x14ac:dyDescent="0.2">
      <c r="A19" s="118"/>
      <c r="B19" s="119"/>
      <c r="C19" s="188"/>
      <c r="D19" s="118"/>
      <c r="E19" s="121"/>
      <c r="F19" s="121"/>
      <c r="G19" s="207"/>
      <c r="H19" s="123"/>
      <c r="I19" s="111">
        <f t="shared" si="0"/>
        <v>0</v>
      </c>
      <c r="J19" s="210">
        <f t="shared" si="1"/>
        <v>0</v>
      </c>
      <c r="K19" s="111" t="e">
        <f>VLOOKUP(F19,Listes!$G$2:$H$19,2,FALSE)</f>
        <v>#N/A</v>
      </c>
      <c r="L19" s="39" t="e">
        <f t="shared" si="2"/>
        <v>#N/A</v>
      </c>
      <c r="N19" s="24" t="e">
        <f>VLOOKUP(A19,'Composition portefeuille'!$B$2:$D$6,3,FALSE)</f>
        <v>#N/A</v>
      </c>
      <c r="O19" s="24">
        <v>100</v>
      </c>
      <c r="P19" s="24" t="e">
        <f>VLOOKUP(F19,Listes!$G$2:$I$19,3,FALSE)</f>
        <v>#N/A</v>
      </c>
      <c r="Q19" t="s">
        <v>133</v>
      </c>
      <c r="R19" s="109">
        <f t="shared" si="3"/>
        <v>0</v>
      </c>
      <c r="S19" s="110"/>
      <c r="T19" s="109" t="e">
        <f t="shared" si="4"/>
        <v>#N/A</v>
      </c>
    </row>
    <row r="20" spans="1:20" ht="17.45" customHeight="1" x14ac:dyDescent="0.2">
      <c r="A20" s="118"/>
      <c r="B20" s="119"/>
      <c r="C20" s="188"/>
      <c r="D20" s="118"/>
      <c r="E20" s="121"/>
      <c r="F20" s="121"/>
      <c r="G20" s="207"/>
      <c r="H20" s="123"/>
      <c r="I20" s="111">
        <f t="shared" si="0"/>
        <v>0</v>
      </c>
      <c r="J20" s="210">
        <f t="shared" si="1"/>
        <v>0</v>
      </c>
      <c r="K20" s="111" t="e">
        <f>VLOOKUP(F20,Listes!$G$2:$H$19,2,FALSE)</f>
        <v>#N/A</v>
      </c>
      <c r="L20" s="39" t="e">
        <f t="shared" si="2"/>
        <v>#N/A</v>
      </c>
      <c r="N20" s="24" t="e">
        <f>VLOOKUP(A20,'Composition portefeuille'!$B$2:$D$6,3,FALSE)</f>
        <v>#N/A</v>
      </c>
      <c r="O20" s="24">
        <v>100</v>
      </c>
      <c r="P20" s="24" t="e">
        <f>VLOOKUP(F20,Listes!$G$2:$I$19,3,FALSE)</f>
        <v>#N/A</v>
      </c>
      <c r="Q20" t="s">
        <v>133</v>
      </c>
      <c r="R20" s="109">
        <f t="shared" si="3"/>
        <v>0</v>
      </c>
      <c r="S20" s="110"/>
      <c r="T20" s="109" t="e">
        <f t="shared" si="4"/>
        <v>#N/A</v>
      </c>
    </row>
    <row r="21" spans="1:20" ht="17.45" customHeight="1" x14ac:dyDescent="0.2">
      <c r="A21" s="118"/>
      <c r="B21" s="119"/>
      <c r="C21" s="188"/>
      <c r="D21" s="118"/>
      <c r="E21" s="121"/>
      <c r="F21" s="121"/>
      <c r="G21" s="207"/>
      <c r="H21" s="123"/>
      <c r="I21" s="111">
        <f t="shared" si="0"/>
        <v>0</v>
      </c>
      <c r="J21" s="210">
        <f t="shared" si="1"/>
        <v>0</v>
      </c>
      <c r="K21" s="111" t="e">
        <f>VLOOKUP(F21,Listes!$G$2:$H$19,2,FALSE)</f>
        <v>#N/A</v>
      </c>
      <c r="L21" s="39" t="e">
        <f t="shared" si="2"/>
        <v>#N/A</v>
      </c>
      <c r="N21" s="24" t="e">
        <f>VLOOKUP(A21,'Composition portefeuille'!$B$2:$D$6,3,FALSE)</f>
        <v>#N/A</v>
      </c>
      <c r="O21" s="24">
        <v>100</v>
      </c>
      <c r="P21" s="24" t="e">
        <f>VLOOKUP(F21,Listes!$G$2:$I$19,3,FALSE)</f>
        <v>#N/A</v>
      </c>
      <c r="Q21" t="s">
        <v>133</v>
      </c>
      <c r="R21" s="109">
        <f t="shared" si="3"/>
        <v>0</v>
      </c>
      <c r="S21" s="110"/>
      <c r="T21" s="109" t="e">
        <f t="shared" si="4"/>
        <v>#N/A</v>
      </c>
    </row>
    <row r="22" spans="1:20" ht="17.45" customHeight="1" x14ac:dyDescent="0.2">
      <c r="A22" s="118"/>
      <c r="B22" s="119"/>
      <c r="C22" s="188"/>
      <c r="D22" s="118"/>
      <c r="E22" s="121"/>
      <c r="F22" s="121"/>
      <c r="G22" s="207"/>
      <c r="H22" s="124"/>
      <c r="I22" s="111">
        <f t="shared" si="0"/>
        <v>0</v>
      </c>
      <c r="J22" s="210">
        <f t="shared" si="1"/>
        <v>0</v>
      </c>
      <c r="K22" s="111" t="e">
        <f>VLOOKUP(F22,Listes!$G$2:$H$19,2,FALSE)</f>
        <v>#N/A</v>
      </c>
      <c r="L22" s="39" t="e">
        <f t="shared" si="2"/>
        <v>#N/A</v>
      </c>
      <c r="N22" s="24" t="e">
        <f>VLOOKUP(A22,'Composition portefeuille'!$B$2:$D$6,3,FALSE)</f>
        <v>#N/A</v>
      </c>
      <c r="O22" s="24">
        <v>100</v>
      </c>
      <c r="P22" s="24" t="e">
        <f>VLOOKUP(F22,Listes!$G$2:$I$19,3,FALSE)</f>
        <v>#N/A</v>
      </c>
      <c r="Q22" t="s">
        <v>133</v>
      </c>
      <c r="R22" s="109">
        <f t="shared" si="3"/>
        <v>0</v>
      </c>
      <c r="S22" s="110"/>
      <c r="T22" s="109" t="e">
        <f t="shared" si="4"/>
        <v>#N/A</v>
      </c>
    </row>
    <row r="23" spans="1:20" ht="17.45" customHeight="1" x14ac:dyDescent="0.2">
      <c r="A23" s="118"/>
      <c r="B23" s="119"/>
      <c r="C23" s="188"/>
      <c r="D23" s="118"/>
      <c r="E23" s="121"/>
      <c r="F23" s="121"/>
      <c r="G23" s="207"/>
      <c r="H23" s="123"/>
      <c r="I23" s="111">
        <f t="shared" si="0"/>
        <v>0</v>
      </c>
      <c r="J23" s="210">
        <f t="shared" si="1"/>
        <v>0</v>
      </c>
      <c r="K23" s="111" t="e">
        <f>VLOOKUP(F23,Listes!$G$2:$H$19,2,FALSE)</f>
        <v>#N/A</v>
      </c>
      <c r="L23" s="39" t="e">
        <f t="shared" si="2"/>
        <v>#N/A</v>
      </c>
      <c r="N23" s="24" t="e">
        <f>VLOOKUP(A23,'Composition portefeuille'!$B$2:$D$6,3,FALSE)</f>
        <v>#N/A</v>
      </c>
      <c r="O23" s="24">
        <v>100</v>
      </c>
      <c r="P23" s="24" t="e">
        <f>VLOOKUP(F23,Listes!$G$2:$I$19,3,FALSE)</f>
        <v>#N/A</v>
      </c>
      <c r="Q23" t="s">
        <v>133</v>
      </c>
      <c r="R23" s="109">
        <f t="shared" si="3"/>
        <v>0</v>
      </c>
      <c r="S23" s="110"/>
      <c r="T23" s="109" t="e">
        <f t="shared" si="4"/>
        <v>#N/A</v>
      </c>
    </row>
    <row r="24" spans="1:20" ht="17.45" customHeight="1" x14ac:dyDescent="0.2">
      <c r="A24" s="118"/>
      <c r="B24" s="119"/>
      <c r="C24" s="188"/>
      <c r="D24" s="118"/>
      <c r="E24" s="121"/>
      <c r="F24" s="121"/>
      <c r="G24" s="207"/>
      <c r="H24" s="123"/>
      <c r="I24" s="111">
        <f>G24*H24</f>
        <v>0</v>
      </c>
      <c r="J24" s="210">
        <f t="shared" si="1"/>
        <v>0</v>
      </c>
      <c r="K24" s="111" t="e">
        <f>VLOOKUP(F24,Listes!$G$2:$H$19,2,FALSE)</f>
        <v>#N/A</v>
      </c>
      <c r="L24" s="39" t="e">
        <f t="shared" si="2"/>
        <v>#N/A</v>
      </c>
      <c r="N24" s="24" t="e">
        <f>VLOOKUP(A24,'Composition portefeuille'!$B$2:$D$6,3,FALSE)</f>
        <v>#N/A</v>
      </c>
      <c r="O24" s="24">
        <v>100</v>
      </c>
      <c r="P24" s="24" t="e">
        <f>VLOOKUP(F24,Listes!$G$2:$I$19,3,FALSE)</f>
        <v>#N/A</v>
      </c>
      <c r="Q24" t="s">
        <v>133</v>
      </c>
      <c r="R24" s="109">
        <f t="shared" si="3"/>
        <v>0</v>
      </c>
      <c r="S24" s="110"/>
      <c r="T24" s="109" t="e">
        <f t="shared" si="4"/>
        <v>#N/A</v>
      </c>
    </row>
    <row r="25" spans="1:20" ht="17.45" customHeight="1" x14ac:dyDescent="0.2">
      <c r="A25" s="118"/>
      <c r="B25" s="119"/>
      <c r="C25" s="188"/>
      <c r="D25" s="118"/>
      <c r="E25" s="121"/>
      <c r="F25" s="121"/>
      <c r="G25" s="207"/>
      <c r="H25" s="123"/>
      <c r="I25" s="111">
        <f>G25*H25</f>
        <v>0</v>
      </c>
      <c r="J25" s="210">
        <f t="shared" si="1"/>
        <v>0</v>
      </c>
      <c r="K25" s="111" t="e">
        <f>VLOOKUP(F25,Listes!$G$2:$H$19,2,FALSE)</f>
        <v>#N/A</v>
      </c>
      <c r="L25" s="39" t="e">
        <f t="shared" si="2"/>
        <v>#N/A</v>
      </c>
      <c r="N25" s="24" t="e">
        <f>VLOOKUP(A25,'Composition portefeuille'!$B$2:$D$6,3,FALSE)</f>
        <v>#N/A</v>
      </c>
      <c r="O25" s="24">
        <v>100</v>
      </c>
      <c r="P25" s="24" t="e">
        <f>VLOOKUP(F25,Listes!$G$2:$I$19,3,FALSE)</f>
        <v>#N/A</v>
      </c>
      <c r="Q25" t="s">
        <v>133</v>
      </c>
      <c r="R25" s="109">
        <f t="shared" si="3"/>
        <v>0</v>
      </c>
      <c r="S25" s="110"/>
      <c r="T25" s="109" t="e">
        <f t="shared" si="4"/>
        <v>#N/A</v>
      </c>
    </row>
    <row r="26" spans="1:20" ht="17.45" customHeight="1" x14ac:dyDescent="0.2">
      <c r="A26" s="118"/>
      <c r="B26" s="119"/>
      <c r="C26" s="188"/>
      <c r="D26" s="118"/>
      <c r="E26" s="121"/>
      <c r="F26" s="121"/>
      <c r="G26" s="207"/>
      <c r="H26" s="123"/>
      <c r="I26" s="111">
        <f t="shared" si="0"/>
        <v>0</v>
      </c>
      <c r="J26" s="210">
        <f t="shared" si="1"/>
        <v>0</v>
      </c>
      <c r="K26" s="111" t="e">
        <f>VLOOKUP(F26,Listes!$G$2:$H$19,2,FALSE)</f>
        <v>#N/A</v>
      </c>
      <c r="L26" s="39" t="e">
        <f t="shared" si="2"/>
        <v>#N/A</v>
      </c>
      <c r="N26" s="24" t="e">
        <f>VLOOKUP(A26,'Composition portefeuille'!$B$2:$D$6,3,FALSE)</f>
        <v>#N/A</v>
      </c>
      <c r="O26" s="24">
        <v>100</v>
      </c>
      <c r="P26" s="24" t="e">
        <f>VLOOKUP(F26,Listes!$G$2:$I$19,3,FALSE)</f>
        <v>#N/A</v>
      </c>
      <c r="Q26" t="s">
        <v>133</v>
      </c>
      <c r="R26" s="109">
        <f t="shared" si="3"/>
        <v>0</v>
      </c>
      <c r="S26" s="110"/>
      <c r="T26" s="109" t="e">
        <f t="shared" si="4"/>
        <v>#N/A</v>
      </c>
    </row>
    <row r="27" spans="1:20" ht="17.45" customHeight="1" x14ac:dyDescent="0.2">
      <c r="A27" s="118"/>
      <c r="B27" s="119"/>
      <c r="C27" s="188"/>
      <c r="D27" s="118"/>
      <c r="E27" s="121"/>
      <c r="F27" s="121"/>
      <c r="G27" s="207"/>
      <c r="H27" s="123"/>
      <c r="I27" s="111">
        <f t="shared" si="0"/>
        <v>0</v>
      </c>
      <c r="J27" s="210">
        <f t="shared" si="1"/>
        <v>0</v>
      </c>
      <c r="K27" s="111" t="e">
        <f>VLOOKUP(F27,Listes!$G$2:$H$19,2,FALSE)</f>
        <v>#N/A</v>
      </c>
      <c r="L27" s="39" t="e">
        <f t="shared" si="2"/>
        <v>#N/A</v>
      </c>
      <c r="N27" s="24" t="e">
        <f>VLOOKUP(A27,'Composition portefeuille'!$B$2:$D$6,3,FALSE)</f>
        <v>#N/A</v>
      </c>
      <c r="O27" s="24">
        <v>100</v>
      </c>
      <c r="P27" s="24" t="e">
        <f>VLOOKUP(F27,Listes!$G$2:$I$19,3,FALSE)</f>
        <v>#N/A</v>
      </c>
      <c r="Q27" t="s">
        <v>133</v>
      </c>
      <c r="R27" s="109">
        <f t="shared" si="3"/>
        <v>0</v>
      </c>
      <c r="S27" s="110"/>
      <c r="T27" s="109" t="e">
        <f t="shared" si="4"/>
        <v>#N/A</v>
      </c>
    </row>
    <row r="28" spans="1:20" ht="17.45" customHeight="1" x14ac:dyDescent="0.2">
      <c r="A28" s="118"/>
      <c r="B28" s="119"/>
      <c r="C28" s="188"/>
      <c r="D28" s="118"/>
      <c r="E28" s="121"/>
      <c r="F28" s="121"/>
      <c r="G28" s="207"/>
      <c r="H28" s="123"/>
      <c r="I28" s="111">
        <f t="shared" si="0"/>
        <v>0</v>
      </c>
      <c r="J28" s="210">
        <f t="shared" si="1"/>
        <v>0</v>
      </c>
      <c r="K28" s="111" t="e">
        <f>VLOOKUP(F28,Listes!$G$2:$H$19,2,FALSE)</f>
        <v>#N/A</v>
      </c>
      <c r="L28" s="39" t="e">
        <f t="shared" si="2"/>
        <v>#N/A</v>
      </c>
      <c r="N28" s="24" t="e">
        <f>VLOOKUP(A28,'Composition portefeuille'!$B$2:$D$6,3,FALSE)</f>
        <v>#N/A</v>
      </c>
      <c r="O28" s="24">
        <v>100</v>
      </c>
      <c r="P28" s="24" t="e">
        <f>VLOOKUP(F28,Listes!$G$2:$I$19,3,FALSE)</f>
        <v>#N/A</v>
      </c>
      <c r="Q28" t="s">
        <v>133</v>
      </c>
      <c r="R28" s="109">
        <f t="shared" si="3"/>
        <v>0</v>
      </c>
      <c r="S28" s="110"/>
      <c r="T28" s="109" t="e">
        <f t="shared" si="4"/>
        <v>#N/A</v>
      </c>
    </row>
    <row r="29" spans="1:20" ht="17.45" customHeight="1" x14ac:dyDescent="0.2">
      <c r="A29" s="118"/>
      <c r="B29" s="119"/>
      <c r="C29" s="188"/>
      <c r="D29" s="118"/>
      <c r="E29" s="121"/>
      <c r="F29" s="121"/>
      <c r="G29" s="207"/>
      <c r="H29" s="123"/>
      <c r="I29" s="111">
        <f t="shared" si="0"/>
        <v>0</v>
      </c>
      <c r="J29" s="210">
        <f t="shared" si="1"/>
        <v>0</v>
      </c>
      <c r="K29" s="111" t="e">
        <f>VLOOKUP(F29,Listes!$G$2:$H$19,2,FALSE)</f>
        <v>#N/A</v>
      </c>
      <c r="L29" s="39" t="e">
        <f t="shared" si="2"/>
        <v>#N/A</v>
      </c>
      <c r="N29" s="24" t="e">
        <f>VLOOKUP(A29,'Composition portefeuille'!$B$2:$D$6,3,FALSE)</f>
        <v>#N/A</v>
      </c>
      <c r="O29" s="24">
        <v>100</v>
      </c>
      <c r="P29" s="24" t="e">
        <f>VLOOKUP(F29,Listes!$G$2:$I$19,3,FALSE)</f>
        <v>#N/A</v>
      </c>
      <c r="Q29" t="s">
        <v>133</v>
      </c>
      <c r="R29" s="109">
        <f t="shared" si="3"/>
        <v>0</v>
      </c>
      <c r="S29" s="110"/>
      <c r="T29" s="109" t="e">
        <f t="shared" si="4"/>
        <v>#N/A</v>
      </c>
    </row>
    <row r="30" spans="1:20" ht="17.45" customHeight="1" x14ac:dyDescent="0.2">
      <c r="A30" s="118"/>
      <c r="B30" s="119"/>
      <c r="C30" s="188"/>
      <c r="D30" s="118"/>
      <c r="E30" s="121"/>
      <c r="F30" s="121"/>
      <c r="G30" s="207"/>
      <c r="H30" s="123"/>
      <c r="I30" s="111">
        <f t="shared" si="0"/>
        <v>0</v>
      </c>
      <c r="J30" s="210">
        <f t="shared" si="1"/>
        <v>0</v>
      </c>
      <c r="K30" s="111" t="e">
        <f>VLOOKUP(F30,Listes!$G$2:$H$19,2,FALSE)</f>
        <v>#N/A</v>
      </c>
      <c r="L30" s="39" t="e">
        <f t="shared" si="2"/>
        <v>#N/A</v>
      </c>
      <c r="N30" s="24" t="e">
        <f>VLOOKUP(A30,'Composition portefeuille'!$B$2:$D$6,3,FALSE)</f>
        <v>#N/A</v>
      </c>
      <c r="O30" s="24">
        <v>100</v>
      </c>
      <c r="P30" s="24" t="e">
        <f>VLOOKUP(F30,Listes!$G$2:$I$19,3,FALSE)</f>
        <v>#N/A</v>
      </c>
      <c r="Q30" t="s">
        <v>133</v>
      </c>
      <c r="R30" s="109">
        <f t="shared" si="3"/>
        <v>0</v>
      </c>
      <c r="S30" s="110"/>
      <c r="T30" s="109" t="e">
        <f t="shared" si="4"/>
        <v>#N/A</v>
      </c>
    </row>
    <row r="31" spans="1:20" ht="17.45" customHeight="1" x14ac:dyDescent="0.2">
      <c r="A31" s="118"/>
      <c r="B31" s="119"/>
      <c r="C31" s="188"/>
      <c r="D31" s="118"/>
      <c r="E31" s="121"/>
      <c r="F31" s="121"/>
      <c r="G31" s="207"/>
      <c r="H31" s="123"/>
      <c r="I31" s="111">
        <f t="shared" si="0"/>
        <v>0</v>
      </c>
      <c r="J31" s="210">
        <f t="shared" si="1"/>
        <v>0</v>
      </c>
      <c r="K31" s="111" t="e">
        <f>VLOOKUP(F31,Listes!$G$2:$H$19,2,FALSE)</f>
        <v>#N/A</v>
      </c>
      <c r="L31" s="39" t="e">
        <f t="shared" si="2"/>
        <v>#N/A</v>
      </c>
      <c r="N31" s="24" t="e">
        <f>VLOOKUP(A31,'Composition portefeuille'!$B$2:$D$6,3,FALSE)</f>
        <v>#N/A</v>
      </c>
      <c r="O31" s="24">
        <v>100</v>
      </c>
      <c r="P31" s="24" t="e">
        <f>VLOOKUP(F31,Listes!$G$2:$I$19,3,FALSE)</f>
        <v>#N/A</v>
      </c>
      <c r="Q31" t="s">
        <v>133</v>
      </c>
      <c r="R31" s="109">
        <f t="shared" si="3"/>
        <v>0</v>
      </c>
      <c r="S31" s="110"/>
      <c r="T31" s="109" t="e">
        <f t="shared" si="4"/>
        <v>#N/A</v>
      </c>
    </row>
    <row r="32" spans="1:20" ht="17.45" customHeight="1" x14ac:dyDescent="0.2">
      <c r="A32" s="118"/>
      <c r="B32" s="119"/>
      <c r="C32" s="188"/>
      <c r="D32" s="118"/>
      <c r="E32" s="121"/>
      <c r="F32" s="121"/>
      <c r="G32" s="207"/>
      <c r="H32" s="123"/>
      <c r="I32" s="111">
        <f t="shared" si="0"/>
        <v>0</v>
      </c>
      <c r="J32" s="210">
        <f t="shared" si="1"/>
        <v>0</v>
      </c>
      <c r="K32" s="111" t="e">
        <f>VLOOKUP(F32,Listes!$G$2:$H$19,2,FALSE)</f>
        <v>#N/A</v>
      </c>
      <c r="L32" s="39" t="e">
        <f t="shared" si="2"/>
        <v>#N/A</v>
      </c>
      <c r="N32" s="24" t="e">
        <f>VLOOKUP(A32,'Composition portefeuille'!$B$2:$D$6,3,FALSE)</f>
        <v>#N/A</v>
      </c>
      <c r="O32" s="24">
        <v>100</v>
      </c>
      <c r="P32" s="24" t="e">
        <f>VLOOKUP(F32,Listes!$G$2:$I$19,3,FALSE)</f>
        <v>#N/A</v>
      </c>
      <c r="Q32" t="s">
        <v>133</v>
      </c>
      <c r="R32" s="109">
        <f t="shared" si="3"/>
        <v>0</v>
      </c>
      <c r="S32" s="110"/>
      <c r="T32" s="109" t="e">
        <f t="shared" si="4"/>
        <v>#N/A</v>
      </c>
    </row>
    <row r="33" spans="1:20" ht="17.45" customHeight="1" x14ac:dyDescent="0.2">
      <c r="A33" s="118"/>
      <c r="B33" s="119"/>
      <c r="C33" s="188"/>
      <c r="D33" s="118"/>
      <c r="E33" s="121"/>
      <c r="F33" s="121"/>
      <c r="G33" s="207"/>
      <c r="H33" s="123"/>
      <c r="I33" s="111">
        <f t="shared" si="0"/>
        <v>0</v>
      </c>
      <c r="J33" s="210">
        <f t="shared" si="1"/>
        <v>0</v>
      </c>
      <c r="K33" s="111" t="e">
        <f>VLOOKUP(F33,Listes!$G$2:$H$19,2,FALSE)</f>
        <v>#N/A</v>
      </c>
      <c r="L33" s="39" t="e">
        <f t="shared" si="2"/>
        <v>#N/A</v>
      </c>
      <c r="N33" s="24" t="e">
        <f>VLOOKUP(A33,'Composition portefeuille'!$B$2:$D$6,3,FALSE)</f>
        <v>#N/A</v>
      </c>
      <c r="O33" s="24">
        <v>100</v>
      </c>
      <c r="P33" s="24" t="e">
        <f>VLOOKUP(F33,Listes!$G$2:$I$19,3,FALSE)</f>
        <v>#N/A</v>
      </c>
      <c r="Q33" t="s">
        <v>133</v>
      </c>
      <c r="R33" s="109">
        <f t="shared" si="3"/>
        <v>0</v>
      </c>
      <c r="S33" s="110"/>
      <c r="T33" s="109" t="e">
        <f t="shared" si="4"/>
        <v>#N/A</v>
      </c>
    </row>
    <row r="34" spans="1:20" ht="17.45" customHeight="1" x14ac:dyDescent="0.2">
      <c r="A34" s="118"/>
      <c r="B34" s="119"/>
      <c r="C34" s="188"/>
      <c r="D34" s="118"/>
      <c r="E34" s="121"/>
      <c r="F34" s="121"/>
      <c r="G34" s="207"/>
      <c r="H34" s="123"/>
      <c r="I34" s="111">
        <f t="shared" si="0"/>
        <v>0</v>
      </c>
      <c r="J34" s="210">
        <f t="shared" si="1"/>
        <v>0</v>
      </c>
      <c r="K34" s="111" t="e">
        <f>VLOOKUP(F34,Listes!$G$2:$H$19,2,FALSE)</f>
        <v>#N/A</v>
      </c>
      <c r="L34" s="39" t="e">
        <f t="shared" si="2"/>
        <v>#N/A</v>
      </c>
      <c r="N34" s="24" t="e">
        <f>VLOOKUP(A34,'Composition portefeuille'!$B$2:$D$6,3,FALSE)</f>
        <v>#N/A</v>
      </c>
      <c r="O34" s="24">
        <v>100</v>
      </c>
      <c r="P34" s="24" t="e">
        <f>VLOOKUP(F34,Listes!$G$2:$I$19,3,FALSE)</f>
        <v>#N/A</v>
      </c>
      <c r="Q34" t="s">
        <v>133</v>
      </c>
      <c r="R34" s="109">
        <f t="shared" si="3"/>
        <v>0</v>
      </c>
      <c r="S34" s="110"/>
      <c r="T34" s="109" t="e">
        <f t="shared" si="4"/>
        <v>#N/A</v>
      </c>
    </row>
    <row r="35" spans="1:20" ht="17.45" customHeight="1" x14ac:dyDescent="0.2">
      <c r="A35" s="118"/>
      <c r="B35" s="119"/>
      <c r="C35" s="188"/>
      <c r="D35" s="118"/>
      <c r="E35" s="121"/>
      <c r="F35" s="121"/>
      <c r="G35" s="207"/>
      <c r="H35" s="123"/>
      <c r="I35" s="111">
        <f t="shared" si="0"/>
        <v>0</v>
      </c>
      <c r="J35" s="210">
        <f t="shared" si="1"/>
        <v>0</v>
      </c>
      <c r="K35" s="111" t="e">
        <f>VLOOKUP(F35,Listes!$G$2:$H$19,2,FALSE)</f>
        <v>#N/A</v>
      </c>
      <c r="L35" s="39" t="e">
        <f t="shared" si="2"/>
        <v>#N/A</v>
      </c>
      <c r="N35" s="24" t="e">
        <f>VLOOKUP(A35,'Composition portefeuille'!$B$2:$D$6,3,FALSE)</f>
        <v>#N/A</v>
      </c>
      <c r="O35" s="24">
        <v>100</v>
      </c>
      <c r="P35" s="24" t="e">
        <f>VLOOKUP(F35,Listes!$G$2:$I$19,3,FALSE)</f>
        <v>#N/A</v>
      </c>
      <c r="Q35" t="s">
        <v>133</v>
      </c>
      <c r="R35" s="109">
        <f t="shared" si="3"/>
        <v>0</v>
      </c>
      <c r="S35" s="110"/>
      <c r="T35" s="109" t="e">
        <f t="shared" si="4"/>
        <v>#N/A</v>
      </c>
    </row>
    <row r="36" spans="1:20" ht="17.45" customHeight="1" x14ac:dyDescent="0.2">
      <c r="A36" s="118"/>
      <c r="B36" s="119"/>
      <c r="C36" s="188"/>
      <c r="D36" s="118"/>
      <c r="E36" s="121"/>
      <c r="F36" s="121"/>
      <c r="G36" s="207"/>
      <c r="H36" s="123"/>
      <c r="I36" s="111">
        <f t="shared" si="0"/>
        <v>0</v>
      </c>
      <c r="J36" s="210">
        <f t="shared" si="1"/>
        <v>0</v>
      </c>
      <c r="K36" s="111" t="e">
        <f>VLOOKUP(F36,Listes!$G$2:$H$19,2,FALSE)</f>
        <v>#N/A</v>
      </c>
      <c r="L36" s="39" t="e">
        <f t="shared" si="2"/>
        <v>#N/A</v>
      </c>
      <c r="N36" s="24" t="e">
        <f>VLOOKUP(A36,'Composition portefeuille'!$B$2:$D$6,3,FALSE)</f>
        <v>#N/A</v>
      </c>
      <c r="O36" s="24">
        <v>100</v>
      </c>
      <c r="P36" s="24" t="e">
        <f>VLOOKUP(F36,Listes!$G$2:$I$19,3,FALSE)</f>
        <v>#N/A</v>
      </c>
      <c r="Q36" t="s">
        <v>133</v>
      </c>
      <c r="R36" s="109">
        <f t="shared" si="3"/>
        <v>0</v>
      </c>
      <c r="S36" s="110"/>
      <c r="T36" s="109" t="e">
        <f t="shared" si="4"/>
        <v>#N/A</v>
      </c>
    </row>
    <row r="37" spans="1:20" ht="17.45" customHeight="1" x14ac:dyDescent="0.2">
      <c r="A37" s="118"/>
      <c r="B37" s="119"/>
      <c r="C37" s="188"/>
      <c r="D37" s="118"/>
      <c r="E37" s="121"/>
      <c r="F37" s="121"/>
      <c r="G37" s="207"/>
      <c r="H37" s="123"/>
      <c r="I37" s="111">
        <f t="shared" si="0"/>
        <v>0</v>
      </c>
      <c r="J37" s="210">
        <f t="shared" si="1"/>
        <v>0</v>
      </c>
      <c r="K37" s="111" t="e">
        <f>VLOOKUP(F37,Listes!$G$2:$H$19,2,FALSE)</f>
        <v>#N/A</v>
      </c>
      <c r="L37" s="39" t="e">
        <f t="shared" si="2"/>
        <v>#N/A</v>
      </c>
      <c r="N37" s="24" t="e">
        <f>VLOOKUP(A37,'Composition portefeuille'!$B$2:$D$6,3,FALSE)</f>
        <v>#N/A</v>
      </c>
      <c r="O37" s="24">
        <v>100</v>
      </c>
      <c r="P37" s="24" t="e">
        <f>VLOOKUP(F37,Listes!$G$2:$I$19,3,FALSE)</f>
        <v>#N/A</v>
      </c>
      <c r="Q37" t="s">
        <v>133</v>
      </c>
      <c r="R37" s="109">
        <f t="shared" si="3"/>
        <v>0</v>
      </c>
      <c r="S37" s="110"/>
      <c r="T37" s="109" t="e">
        <f t="shared" si="4"/>
        <v>#N/A</v>
      </c>
    </row>
    <row r="38" spans="1:20" ht="17.45" customHeight="1" x14ac:dyDescent="0.2">
      <c r="A38" s="118"/>
      <c r="B38" s="119"/>
      <c r="C38" s="188"/>
      <c r="D38" s="118"/>
      <c r="E38" s="121"/>
      <c r="F38" s="121"/>
      <c r="G38" s="207"/>
      <c r="H38" s="123"/>
      <c r="I38" s="111">
        <f t="shared" si="0"/>
        <v>0</v>
      </c>
      <c r="J38" s="210">
        <f t="shared" si="1"/>
        <v>0</v>
      </c>
      <c r="K38" s="111" t="e">
        <f>VLOOKUP(F38,Listes!$G$2:$H$19,2,FALSE)</f>
        <v>#N/A</v>
      </c>
      <c r="L38" s="39" t="e">
        <f t="shared" si="2"/>
        <v>#N/A</v>
      </c>
      <c r="N38" s="24" t="e">
        <f>VLOOKUP(A38,'Composition portefeuille'!$B$2:$D$6,3,FALSE)</f>
        <v>#N/A</v>
      </c>
      <c r="O38" s="24">
        <v>100</v>
      </c>
      <c r="P38" s="24" t="e">
        <f>VLOOKUP(F38,Listes!$G$2:$I$19,3,FALSE)</f>
        <v>#N/A</v>
      </c>
      <c r="Q38" t="s">
        <v>133</v>
      </c>
      <c r="R38" s="109">
        <f t="shared" si="3"/>
        <v>0</v>
      </c>
      <c r="S38" s="110"/>
      <c r="T38" s="109" t="e">
        <f t="shared" si="4"/>
        <v>#N/A</v>
      </c>
    </row>
    <row r="39" spans="1:20" ht="17.25" customHeight="1" x14ac:dyDescent="0.2">
      <c r="A39" s="118"/>
      <c r="B39" s="119"/>
      <c r="C39" s="188"/>
      <c r="D39" s="118"/>
      <c r="E39" s="121"/>
      <c r="F39" s="121"/>
      <c r="G39" s="207"/>
      <c r="H39" s="123"/>
      <c r="I39" s="111">
        <f t="shared" si="0"/>
        <v>0</v>
      </c>
      <c r="J39" s="210">
        <f t="shared" si="1"/>
        <v>0</v>
      </c>
      <c r="K39" s="111" t="e">
        <f>VLOOKUP(F39,Listes!$G$2:$H$19,2,FALSE)</f>
        <v>#N/A</v>
      </c>
      <c r="L39" s="39" t="e">
        <f t="shared" si="2"/>
        <v>#N/A</v>
      </c>
      <c r="N39" s="24" t="e">
        <f>VLOOKUP(A39,'Composition portefeuille'!$B$2:$D$6,3,FALSE)</f>
        <v>#N/A</v>
      </c>
      <c r="O39" s="24">
        <v>100</v>
      </c>
      <c r="P39" s="24" t="e">
        <f>VLOOKUP(F39,Listes!$G$2:$I$19,3,FALSE)</f>
        <v>#N/A</v>
      </c>
      <c r="Q39" t="s">
        <v>133</v>
      </c>
      <c r="R39" s="109">
        <f t="shared" si="3"/>
        <v>0</v>
      </c>
      <c r="S39" s="110"/>
      <c r="T39" s="109" t="e">
        <f t="shared" si="4"/>
        <v>#N/A</v>
      </c>
    </row>
    <row r="40" spans="1:20" ht="17.25" customHeight="1" x14ac:dyDescent="0.2">
      <c r="A40" s="118"/>
      <c r="B40" s="119"/>
      <c r="C40" s="188"/>
      <c r="D40" s="118"/>
      <c r="E40" s="121"/>
      <c r="F40" s="121"/>
      <c r="G40" s="207"/>
      <c r="H40" s="123"/>
      <c r="I40" s="111">
        <f t="shared" si="0"/>
        <v>0</v>
      </c>
      <c r="J40" s="210">
        <f t="shared" si="1"/>
        <v>0</v>
      </c>
      <c r="K40" s="111" t="e">
        <f>VLOOKUP(F40,Listes!$G$2:$H$19,2,FALSE)</f>
        <v>#N/A</v>
      </c>
      <c r="L40" s="39" t="e">
        <f t="shared" si="2"/>
        <v>#N/A</v>
      </c>
      <c r="N40" s="24" t="e">
        <f>VLOOKUP(A40,'Composition portefeuille'!$B$2:$D$6,3,FALSE)</f>
        <v>#N/A</v>
      </c>
      <c r="O40" s="24">
        <v>100</v>
      </c>
      <c r="P40" s="24" t="e">
        <f>VLOOKUP(F40,Listes!$G$2:$I$19,3,FALSE)</f>
        <v>#N/A</v>
      </c>
      <c r="Q40" t="s">
        <v>133</v>
      </c>
      <c r="R40" s="109">
        <f t="shared" si="3"/>
        <v>0</v>
      </c>
      <c r="S40" s="110"/>
      <c r="T40" s="109" t="e">
        <f t="shared" si="4"/>
        <v>#N/A</v>
      </c>
    </row>
    <row r="41" spans="1:20" ht="17.45" customHeight="1" x14ac:dyDescent="0.2">
      <c r="A41" s="118"/>
      <c r="B41" s="119"/>
      <c r="C41" s="188"/>
      <c r="D41" s="118"/>
      <c r="E41" s="121"/>
      <c r="F41" s="121"/>
      <c r="G41" s="207"/>
      <c r="H41" s="123"/>
      <c r="I41" s="111">
        <f>G41*H41</f>
        <v>0</v>
      </c>
      <c r="J41" s="210">
        <f t="shared" si="1"/>
        <v>0</v>
      </c>
      <c r="K41" s="111" t="e">
        <f>VLOOKUP(F41,Listes!$G$2:$H$19,2,FALSE)</f>
        <v>#N/A</v>
      </c>
      <c r="L41" s="39" t="e">
        <f t="shared" si="2"/>
        <v>#N/A</v>
      </c>
      <c r="N41" s="24" t="e">
        <f>VLOOKUP(A41,'Composition portefeuille'!$B$2:$D$6,3,FALSE)</f>
        <v>#N/A</v>
      </c>
      <c r="O41" s="24">
        <v>100</v>
      </c>
      <c r="P41" s="24" t="e">
        <f>VLOOKUP(F41,Listes!$G$2:$I$19,3,FALSE)</f>
        <v>#N/A</v>
      </c>
      <c r="Q41" t="s">
        <v>133</v>
      </c>
      <c r="R41" s="109">
        <f t="shared" si="3"/>
        <v>0</v>
      </c>
      <c r="S41" s="110"/>
      <c r="T41" s="109" t="e">
        <f t="shared" si="4"/>
        <v>#N/A</v>
      </c>
    </row>
    <row r="42" spans="1:20" ht="17.45" customHeight="1" x14ac:dyDescent="0.2">
      <c r="A42" s="118"/>
      <c r="B42" s="119"/>
      <c r="C42" s="188"/>
      <c r="D42" s="118"/>
      <c r="E42" s="121"/>
      <c r="F42" s="121"/>
      <c r="G42" s="207"/>
      <c r="H42" s="123"/>
      <c r="I42" s="111">
        <f>G42*H42</f>
        <v>0</v>
      </c>
      <c r="J42" s="210">
        <f t="shared" si="1"/>
        <v>0</v>
      </c>
      <c r="K42" s="111" t="e">
        <f>VLOOKUP(F42,Listes!$G$2:$H$19,2,FALSE)</f>
        <v>#N/A</v>
      </c>
      <c r="L42" s="39" t="e">
        <f t="shared" si="2"/>
        <v>#N/A</v>
      </c>
      <c r="N42" s="24" t="e">
        <f>VLOOKUP(A42,'Composition portefeuille'!$B$2:$D$6,3,FALSE)</f>
        <v>#N/A</v>
      </c>
      <c r="O42" s="24">
        <v>100</v>
      </c>
      <c r="P42" s="24" t="e">
        <f>VLOOKUP(F42,Listes!$G$2:$I$19,3,FALSE)</f>
        <v>#N/A</v>
      </c>
      <c r="Q42" t="s">
        <v>133</v>
      </c>
      <c r="R42" s="109">
        <f t="shared" si="3"/>
        <v>0</v>
      </c>
      <c r="S42" s="110"/>
      <c r="T42" s="109" t="e">
        <f t="shared" si="4"/>
        <v>#N/A</v>
      </c>
    </row>
    <row r="43" spans="1:20" ht="17.45" customHeight="1" x14ac:dyDescent="0.2">
      <c r="A43" s="118"/>
      <c r="B43" s="119"/>
      <c r="C43" s="188"/>
      <c r="D43" s="118"/>
      <c r="E43" s="121"/>
      <c r="F43" s="121"/>
      <c r="G43" s="207"/>
      <c r="H43" s="123"/>
      <c r="I43" s="111">
        <f t="shared" si="0"/>
        <v>0</v>
      </c>
      <c r="J43" s="210">
        <f t="shared" si="1"/>
        <v>0</v>
      </c>
      <c r="K43" s="111" t="e">
        <f>VLOOKUP(F43,Listes!$G$2:$H$19,2,FALSE)</f>
        <v>#N/A</v>
      </c>
      <c r="L43" s="39" t="e">
        <f t="shared" si="2"/>
        <v>#N/A</v>
      </c>
      <c r="N43" s="24" t="e">
        <f>VLOOKUP(A43,'Composition portefeuille'!$B$2:$D$6,3,FALSE)</f>
        <v>#N/A</v>
      </c>
      <c r="O43" s="24">
        <v>100</v>
      </c>
      <c r="P43" s="24" t="e">
        <f>VLOOKUP(F43,Listes!$G$2:$I$19,3,FALSE)</f>
        <v>#N/A</v>
      </c>
      <c r="Q43" t="s">
        <v>133</v>
      </c>
      <c r="R43" s="109">
        <f t="shared" si="3"/>
        <v>0</v>
      </c>
      <c r="S43" s="110"/>
      <c r="T43" s="109" t="e">
        <f t="shared" si="4"/>
        <v>#N/A</v>
      </c>
    </row>
    <row r="44" spans="1:20" ht="17.45" customHeight="1" x14ac:dyDescent="0.2">
      <c r="A44" s="118"/>
      <c r="B44" s="119"/>
      <c r="C44" s="188"/>
      <c r="D44" s="118"/>
      <c r="E44" s="121"/>
      <c r="F44" s="121"/>
      <c r="G44" s="207"/>
      <c r="H44" s="123"/>
      <c r="I44" s="111">
        <f t="shared" si="0"/>
        <v>0</v>
      </c>
      <c r="J44" s="210">
        <f t="shared" si="1"/>
        <v>0</v>
      </c>
      <c r="K44" s="111" t="e">
        <f>VLOOKUP(F44,Listes!$G$2:$H$19,2,FALSE)</f>
        <v>#N/A</v>
      </c>
      <c r="L44" s="39" t="e">
        <f t="shared" si="2"/>
        <v>#N/A</v>
      </c>
      <c r="N44" s="24" t="e">
        <f>VLOOKUP(A44,'Composition portefeuille'!$B$2:$D$6,3,FALSE)</f>
        <v>#N/A</v>
      </c>
      <c r="O44" s="24">
        <v>100</v>
      </c>
      <c r="P44" s="24" t="e">
        <f>VLOOKUP(F44,Listes!$G$2:$I$19,3,FALSE)</f>
        <v>#N/A</v>
      </c>
      <c r="Q44" t="s">
        <v>133</v>
      </c>
      <c r="R44" s="109">
        <f t="shared" si="3"/>
        <v>0</v>
      </c>
      <c r="S44" s="110"/>
      <c r="T44" s="109" t="e">
        <f t="shared" si="4"/>
        <v>#N/A</v>
      </c>
    </row>
    <row r="45" spans="1:20" ht="17.45" customHeight="1" x14ac:dyDescent="0.2">
      <c r="A45" s="118"/>
      <c r="B45" s="119"/>
      <c r="C45" s="188"/>
      <c r="D45" s="118"/>
      <c r="E45" s="121"/>
      <c r="F45" s="121"/>
      <c r="G45" s="207"/>
      <c r="H45" s="123"/>
      <c r="I45" s="111">
        <f t="shared" si="0"/>
        <v>0</v>
      </c>
      <c r="J45" s="210">
        <f t="shared" si="1"/>
        <v>0</v>
      </c>
      <c r="K45" s="111" t="e">
        <f>VLOOKUP(F45,Listes!$G$2:$H$19,2,FALSE)</f>
        <v>#N/A</v>
      </c>
      <c r="L45" s="39" t="e">
        <f t="shared" si="2"/>
        <v>#N/A</v>
      </c>
      <c r="N45" s="24" t="e">
        <f>VLOOKUP(A45,'Composition portefeuille'!$B$2:$D$6,3,FALSE)</f>
        <v>#N/A</v>
      </c>
      <c r="O45" s="24">
        <v>100</v>
      </c>
      <c r="P45" s="24" t="e">
        <f>VLOOKUP(F45,Listes!$G$2:$I$19,3,FALSE)</f>
        <v>#N/A</v>
      </c>
      <c r="Q45" t="s">
        <v>133</v>
      </c>
      <c r="R45" s="109">
        <f t="shared" si="3"/>
        <v>0</v>
      </c>
      <c r="S45" s="110"/>
      <c r="T45" s="109" t="e">
        <f t="shared" si="4"/>
        <v>#N/A</v>
      </c>
    </row>
    <row r="46" spans="1:20" ht="17.45" customHeight="1" x14ac:dyDescent="0.2">
      <c r="A46" s="118"/>
      <c r="B46" s="119"/>
      <c r="C46" s="188"/>
      <c r="D46" s="118"/>
      <c r="E46" s="121"/>
      <c r="F46" s="121"/>
      <c r="G46" s="207"/>
      <c r="H46" s="123"/>
      <c r="I46" s="111">
        <f t="shared" si="0"/>
        <v>0</v>
      </c>
      <c r="J46" s="210">
        <f t="shared" si="1"/>
        <v>0</v>
      </c>
      <c r="K46" s="111" t="e">
        <f>VLOOKUP(F46,Listes!$G$2:$H$19,2,FALSE)</f>
        <v>#N/A</v>
      </c>
      <c r="L46" s="39" t="e">
        <f t="shared" si="2"/>
        <v>#N/A</v>
      </c>
      <c r="N46" s="24" t="e">
        <f>VLOOKUP(A46,'Composition portefeuille'!$B$2:$D$6,3,FALSE)</f>
        <v>#N/A</v>
      </c>
      <c r="O46" s="24">
        <v>100</v>
      </c>
      <c r="P46" s="24" t="e">
        <f>VLOOKUP(F46,Listes!$G$2:$I$19,3,FALSE)</f>
        <v>#N/A</v>
      </c>
      <c r="Q46" t="s">
        <v>133</v>
      </c>
      <c r="R46" s="109">
        <f t="shared" si="3"/>
        <v>0</v>
      </c>
      <c r="S46" s="110"/>
      <c r="T46" s="109" t="e">
        <f t="shared" si="4"/>
        <v>#N/A</v>
      </c>
    </row>
    <row r="47" spans="1:20" ht="17.45" customHeight="1" x14ac:dyDescent="0.2">
      <c r="A47" s="118"/>
      <c r="B47" s="119"/>
      <c r="C47" s="188"/>
      <c r="D47" s="118"/>
      <c r="E47" s="121"/>
      <c r="F47" s="121"/>
      <c r="G47" s="207"/>
      <c r="H47" s="123"/>
      <c r="I47" s="111">
        <f t="shared" si="0"/>
        <v>0</v>
      </c>
      <c r="J47" s="210">
        <f t="shared" si="1"/>
        <v>0</v>
      </c>
      <c r="K47" s="111" t="e">
        <f>VLOOKUP(F47,Listes!$G$2:$H$19,2,FALSE)</f>
        <v>#N/A</v>
      </c>
      <c r="L47" s="39" t="e">
        <f t="shared" si="2"/>
        <v>#N/A</v>
      </c>
      <c r="N47" s="24" t="e">
        <f>VLOOKUP(A47,'Composition portefeuille'!$B$2:$D$6,3,FALSE)</f>
        <v>#N/A</v>
      </c>
      <c r="O47" s="24">
        <v>100</v>
      </c>
      <c r="P47" s="24" t="e">
        <f>VLOOKUP(F47,Listes!$G$2:$I$19,3,FALSE)</f>
        <v>#N/A</v>
      </c>
      <c r="Q47" t="s">
        <v>133</v>
      </c>
      <c r="R47" s="109">
        <f t="shared" si="3"/>
        <v>0</v>
      </c>
      <c r="S47" s="110"/>
      <c r="T47" s="109" t="e">
        <f t="shared" si="4"/>
        <v>#N/A</v>
      </c>
    </row>
    <row r="48" spans="1:20" ht="17.45" customHeight="1" x14ac:dyDescent="0.2">
      <c r="A48" s="118"/>
      <c r="B48" s="119"/>
      <c r="C48" s="188"/>
      <c r="D48" s="118"/>
      <c r="E48" s="121"/>
      <c r="F48" s="121"/>
      <c r="G48" s="207"/>
      <c r="H48" s="123"/>
      <c r="I48" s="111">
        <f t="shared" si="0"/>
        <v>0</v>
      </c>
      <c r="J48" s="210">
        <f t="shared" si="1"/>
        <v>0</v>
      </c>
      <c r="K48" s="111" t="e">
        <f>VLOOKUP(F48,Listes!$G$2:$H$19,2,FALSE)</f>
        <v>#N/A</v>
      </c>
      <c r="L48" s="39" t="e">
        <f t="shared" si="2"/>
        <v>#N/A</v>
      </c>
      <c r="N48" s="24" t="e">
        <f>VLOOKUP(A48,'Composition portefeuille'!$B$2:$D$6,3,FALSE)</f>
        <v>#N/A</v>
      </c>
      <c r="O48" s="24">
        <v>100</v>
      </c>
      <c r="P48" s="24" t="e">
        <f>VLOOKUP(F48,Listes!$G$2:$I$19,3,FALSE)</f>
        <v>#N/A</v>
      </c>
      <c r="Q48" t="s">
        <v>133</v>
      </c>
      <c r="R48" s="109">
        <f t="shared" si="3"/>
        <v>0</v>
      </c>
      <c r="S48" s="110"/>
      <c r="T48" s="109" t="e">
        <f t="shared" si="4"/>
        <v>#N/A</v>
      </c>
    </row>
    <row r="49" spans="1:20" ht="17.45" customHeight="1" x14ac:dyDescent="0.2">
      <c r="A49" s="118"/>
      <c r="B49" s="119"/>
      <c r="C49" s="188"/>
      <c r="D49" s="118"/>
      <c r="E49" s="121"/>
      <c r="F49" s="121"/>
      <c r="G49" s="207"/>
      <c r="H49" s="123"/>
      <c r="I49" s="111">
        <f t="shared" si="0"/>
        <v>0</v>
      </c>
      <c r="J49" s="210">
        <f t="shared" si="1"/>
        <v>0</v>
      </c>
      <c r="K49" s="111" t="e">
        <f>VLOOKUP(F49,Listes!$G$2:$H$19,2,FALSE)</f>
        <v>#N/A</v>
      </c>
      <c r="L49" s="39" t="e">
        <f t="shared" si="2"/>
        <v>#N/A</v>
      </c>
      <c r="N49" s="24" t="e">
        <f>VLOOKUP(A49,'Composition portefeuille'!$B$2:$D$6,3,FALSE)</f>
        <v>#N/A</v>
      </c>
      <c r="O49" s="24">
        <v>100</v>
      </c>
      <c r="P49" s="24" t="e">
        <f>VLOOKUP(F49,Listes!$G$2:$I$19,3,FALSE)</f>
        <v>#N/A</v>
      </c>
      <c r="Q49" t="s">
        <v>133</v>
      </c>
      <c r="R49" s="109">
        <f t="shared" si="3"/>
        <v>0</v>
      </c>
      <c r="S49" s="110"/>
      <c r="T49" s="109" t="e">
        <f t="shared" si="4"/>
        <v>#N/A</v>
      </c>
    </row>
    <row r="50" spans="1:20" ht="17.45" customHeight="1" x14ac:dyDescent="0.2">
      <c r="A50" s="118"/>
      <c r="B50" s="119"/>
      <c r="C50" s="188"/>
      <c r="D50" s="118"/>
      <c r="E50" s="121"/>
      <c r="F50" s="121"/>
      <c r="G50" s="207"/>
      <c r="H50" s="123"/>
      <c r="I50" s="111">
        <f t="shared" si="0"/>
        <v>0</v>
      </c>
      <c r="J50" s="210">
        <f t="shared" si="1"/>
        <v>0</v>
      </c>
      <c r="K50" s="111" t="e">
        <f>VLOOKUP(F50,Listes!$G$2:$H$19,2,FALSE)</f>
        <v>#N/A</v>
      </c>
      <c r="L50" s="39" t="e">
        <f t="shared" si="2"/>
        <v>#N/A</v>
      </c>
      <c r="N50" s="24" t="e">
        <f>VLOOKUP(A50,'Composition portefeuille'!$B$2:$D$6,3,FALSE)</f>
        <v>#N/A</v>
      </c>
      <c r="O50" s="24">
        <v>100</v>
      </c>
      <c r="P50" s="24" t="e">
        <f>VLOOKUP(F50,Listes!$G$2:$I$19,3,FALSE)</f>
        <v>#N/A</v>
      </c>
      <c r="Q50" t="s">
        <v>133</v>
      </c>
      <c r="R50" s="109">
        <f t="shared" si="3"/>
        <v>0</v>
      </c>
      <c r="S50" s="110"/>
      <c r="T50" s="109" t="e">
        <f t="shared" si="4"/>
        <v>#N/A</v>
      </c>
    </row>
    <row r="51" spans="1:20" ht="17.45" customHeight="1" x14ac:dyDescent="0.2">
      <c r="A51" s="118"/>
      <c r="B51" s="119"/>
      <c r="C51" s="188"/>
      <c r="D51" s="118"/>
      <c r="E51" s="121"/>
      <c r="F51" s="121"/>
      <c r="G51" s="207"/>
      <c r="H51" s="123"/>
      <c r="I51" s="111">
        <f t="shared" si="0"/>
        <v>0</v>
      </c>
      <c r="J51" s="210">
        <f t="shared" si="1"/>
        <v>0</v>
      </c>
      <c r="K51" s="111" t="e">
        <f>VLOOKUP(F51,Listes!$G$2:$H$19,2,FALSE)</f>
        <v>#N/A</v>
      </c>
      <c r="L51" s="39" t="e">
        <f t="shared" si="2"/>
        <v>#N/A</v>
      </c>
      <c r="N51" s="24" t="e">
        <f>VLOOKUP(A51,'Composition portefeuille'!$B$2:$D$6,3,FALSE)</f>
        <v>#N/A</v>
      </c>
      <c r="O51" s="24">
        <v>100</v>
      </c>
      <c r="P51" s="24" t="e">
        <f>VLOOKUP(F51,Listes!$G$2:$I$19,3,FALSE)</f>
        <v>#N/A</v>
      </c>
      <c r="Q51" t="s">
        <v>133</v>
      </c>
      <c r="R51" s="109">
        <f t="shared" si="3"/>
        <v>0</v>
      </c>
      <c r="S51" s="110"/>
      <c r="T51" s="109" t="e">
        <f t="shared" si="4"/>
        <v>#N/A</v>
      </c>
    </row>
    <row r="52" spans="1:20" ht="17.45" customHeight="1" x14ac:dyDescent="0.2">
      <c r="A52" s="118"/>
      <c r="B52" s="119"/>
      <c r="C52" s="188"/>
      <c r="D52" s="118"/>
      <c r="E52" s="121"/>
      <c r="F52" s="121"/>
      <c r="G52" s="207"/>
      <c r="H52" s="123"/>
      <c r="I52" s="111">
        <f t="shared" si="0"/>
        <v>0</v>
      </c>
      <c r="J52" s="210">
        <f t="shared" si="1"/>
        <v>0</v>
      </c>
      <c r="K52" s="111" t="e">
        <f>VLOOKUP(F52,Listes!$G$2:$H$19,2,FALSE)</f>
        <v>#N/A</v>
      </c>
      <c r="L52" s="39" t="e">
        <f t="shared" si="2"/>
        <v>#N/A</v>
      </c>
      <c r="N52" s="24" t="e">
        <f>VLOOKUP(A52,'Composition portefeuille'!$B$2:$D$6,3,FALSE)</f>
        <v>#N/A</v>
      </c>
      <c r="O52" s="24">
        <v>100</v>
      </c>
      <c r="P52" s="24" t="e">
        <f>VLOOKUP(F52,Listes!$G$2:$I$19,3,FALSE)</f>
        <v>#N/A</v>
      </c>
      <c r="Q52" t="s">
        <v>133</v>
      </c>
      <c r="R52" s="109">
        <f t="shared" si="3"/>
        <v>0</v>
      </c>
      <c r="S52" s="110"/>
      <c r="T52" s="109" t="e">
        <f t="shared" si="4"/>
        <v>#N/A</v>
      </c>
    </row>
    <row r="53" spans="1:20" ht="17.45" customHeight="1" x14ac:dyDescent="0.2">
      <c r="A53" s="118"/>
      <c r="B53" s="119"/>
      <c r="C53" s="188"/>
      <c r="D53" s="118"/>
      <c r="E53" s="121"/>
      <c r="F53" s="121"/>
      <c r="G53" s="207"/>
      <c r="H53" s="123"/>
      <c r="I53" s="111">
        <f t="shared" si="0"/>
        <v>0</v>
      </c>
      <c r="J53" s="210">
        <f t="shared" si="1"/>
        <v>0</v>
      </c>
      <c r="K53" s="111" t="e">
        <f>VLOOKUP(F53,Listes!$G$2:$H$19,2,FALSE)</f>
        <v>#N/A</v>
      </c>
      <c r="L53" s="39" t="e">
        <f t="shared" si="2"/>
        <v>#N/A</v>
      </c>
      <c r="N53" s="24" t="e">
        <f>VLOOKUP(A53,'Composition portefeuille'!$B$2:$D$6,3,FALSE)</f>
        <v>#N/A</v>
      </c>
      <c r="O53" s="24">
        <v>100</v>
      </c>
      <c r="P53" s="24" t="e">
        <f>VLOOKUP(F53,Listes!$G$2:$I$19,3,FALSE)</f>
        <v>#N/A</v>
      </c>
      <c r="Q53" t="s">
        <v>133</v>
      </c>
      <c r="R53" s="109">
        <f t="shared" si="3"/>
        <v>0</v>
      </c>
      <c r="S53" s="110"/>
      <c r="T53" s="109" t="e">
        <f t="shared" si="4"/>
        <v>#N/A</v>
      </c>
    </row>
    <row r="54" spans="1:20" ht="17.45" customHeight="1" x14ac:dyDescent="0.2">
      <c r="A54" s="118"/>
      <c r="B54" s="119"/>
      <c r="C54" s="188"/>
      <c r="D54" s="118"/>
      <c r="E54" s="121"/>
      <c r="F54" s="121"/>
      <c r="G54" s="207"/>
      <c r="H54" s="123"/>
      <c r="I54" s="111">
        <f t="shared" si="0"/>
        <v>0</v>
      </c>
      <c r="J54" s="210">
        <f t="shared" si="1"/>
        <v>0</v>
      </c>
      <c r="K54" s="111" t="e">
        <f>VLOOKUP(F54,Listes!$G$2:$H$19,2,FALSE)</f>
        <v>#N/A</v>
      </c>
      <c r="L54" s="39" t="e">
        <f t="shared" si="2"/>
        <v>#N/A</v>
      </c>
      <c r="N54" s="24" t="e">
        <f>VLOOKUP(A54,'Composition portefeuille'!$B$2:$D$6,3,FALSE)</f>
        <v>#N/A</v>
      </c>
      <c r="O54" s="24">
        <v>100</v>
      </c>
      <c r="P54" s="24" t="e">
        <f>VLOOKUP(F54,Listes!$G$2:$I$19,3,FALSE)</f>
        <v>#N/A</v>
      </c>
      <c r="Q54" t="s">
        <v>133</v>
      </c>
      <c r="R54" s="109">
        <f t="shared" si="3"/>
        <v>0</v>
      </c>
      <c r="S54" s="110"/>
      <c r="T54" s="109" t="e">
        <f t="shared" si="4"/>
        <v>#N/A</v>
      </c>
    </row>
    <row r="55" spans="1:20" ht="17.45" customHeight="1" x14ac:dyDescent="0.2">
      <c r="A55" s="118"/>
      <c r="B55" s="119"/>
      <c r="C55" s="188"/>
      <c r="D55" s="118"/>
      <c r="E55" s="121"/>
      <c r="F55" s="121"/>
      <c r="G55" s="207"/>
      <c r="H55" s="123"/>
      <c r="I55" s="111">
        <f t="shared" si="0"/>
        <v>0</v>
      </c>
      <c r="J55" s="210">
        <f t="shared" si="1"/>
        <v>0</v>
      </c>
      <c r="K55" s="111" t="e">
        <f>VLOOKUP(F55,Listes!$G$2:$H$19,2,FALSE)</f>
        <v>#N/A</v>
      </c>
      <c r="L55" s="39" t="e">
        <f t="shared" si="2"/>
        <v>#N/A</v>
      </c>
      <c r="N55" s="24" t="e">
        <f>VLOOKUP(A55,'Composition portefeuille'!$B$2:$D$6,3,FALSE)</f>
        <v>#N/A</v>
      </c>
      <c r="O55" s="24">
        <v>100</v>
      </c>
      <c r="P55" s="24" t="e">
        <f>VLOOKUP(F55,Listes!$G$2:$I$19,3,FALSE)</f>
        <v>#N/A</v>
      </c>
      <c r="Q55" t="s">
        <v>133</v>
      </c>
      <c r="R55" s="109">
        <f t="shared" si="3"/>
        <v>0</v>
      </c>
      <c r="S55" s="110"/>
      <c r="T55" s="109" t="e">
        <f t="shared" si="4"/>
        <v>#N/A</v>
      </c>
    </row>
    <row r="56" spans="1:20" ht="17.45" customHeight="1" x14ac:dyDescent="0.2">
      <c r="A56" s="118"/>
      <c r="B56" s="119"/>
      <c r="C56" s="188"/>
      <c r="D56" s="118"/>
      <c r="E56" s="121"/>
      <c r="F56" s="121"/>
      <c r="G56" s="207"/>
      <c r="H56" s="123"/>
      <c r="I56" s="111">
        <f t="shared" si="0"/>
        <v>0</v>
      </c>
      <c r="J56" s="210">
        <f t="shared" si="1"/>
        <v>0</v>
      </c>
      <c r="K56" s="111" t="e">
        <f>VLOOKUP(F56,Listes!$G$2:$H$19,2,FALSE)</f>
        <v>#N/A</v>
      </c>
      <c r="L56" s="39" t="e">
        <f t="shared" si="2"/>
        <v>#N/A</v>
      </c>
      <c r="N56" s="24" t="e">
        <f>VLOOKUP(A56,'Composition portefeuille'!$B$2:$D$6,3,FALSE)</f>
        <v>#N/A</v>
      </c>
      <c r="O56" s="24">
        <v>100</v>
      </c>
      <c r="P56" s="24" t="e">
        <f>VLOOKUP(F56,Listes!$G$2:$I$19,3,FALSE)</f>
        <v>#N/A</v>
      </c>
      <c r="Q56" t="s">
        <v>133</v>
      </c>
      <c r="R56" s="109">
        <f t="shared" si="3"/>
        <v>0</v>
      </c>
      <c r="S56" s="110"/>
      <c r="T56" s="109" t="e">
        <f t="shared" si="4"/>
        <v>#N/A</v>
      </c>
    </row>
    <row r="57" spans="1:20" ht="17.45" customHeight="1" x14ac:dyDescent="0.2">
      <c r="A57" s="118"/>
      <c r="B57" s="119"/>
      <c r="C57" s="188"/>
      <c r="D57" s="118"/>
      <c r="E57" s="121"/>
      <c r="F57" s="121"/>
      <c r="G57" s="207"/>
      <c r="H57" s="123"/>
      <c r="I57" s="111">
        <f t="shared" si="0"/>
        <v>0</v>
      </c>
      <c r="J57" s="210">
        <f t="shared" si="1"/>
        <v>0</v>
      </c>
      <c r="K57" s="111" t="e">
        <f>VLOOKUP(F57,Listes!$G$2:$H$19,2,FALSE)</f>
        <v>#N/A</v>
      </c>
      <c r="L57" s="39" t="e">
        <f t="shared" si="2"/>
        <v>#N/A</v>
      </c>
      <c r="N57" s="24" t="e">
        <f>VLOOKUP(A57,'Composition portefeuille'!$B$2:$D$6,3,FALSE)</f>
        <v>#N/A</v>
      </c>
      <c r="O57" s="24">
        <v>100</v>
      </c>
      <c r="P57" s="24" t="e">
        <f>VLOOKUP(F57,Listes!$G$2:$I$19,3,FALSE)</f>
        <v>#N/A</v>
      </c>
      <c r="Q57" t="s">
        <v>133</v>
      </c>
      <c r="R57" s="109">
        <f t="shared" si="3"/>
        <v>0</v>
      </c>
      <c r="S57" s="110"/>
      <c r="T57" s="109" t="e">
        <f t="shared" si="4"/>
        <v>#N/A</v>
      </c>
    </row>
    <row r="58" spans="1:20" ht="17.45" customHeight="1" x14ac:dyDescent="0.2">
      <c r="A58" s="118"/>
      <c r="B58" s="119"/>
      <c r="C58" s="188"/>
      <c r="D58" s="118"/>
      <c r="E58" s="121"/>
      <c r="F58" s="121"/>
      <c r="G58" s="207"/>
      <c r="H58" s="123"/>
      <c r="I58" s="111">
        <f t="shared" si="0"/>
        <v>0</v>
      </c>
      <c r="J58" s="210">
        <f t="shared" si="1"/>
        <v>0</v>
      </c>
      <c r="K58" s="111" t="e">
        <f>VLOOKUP(F58,Listes!$G$2:$H$19,2,FALSE)</f>
        <v>#N/A</v>
      </c>
      <c r="L58" s="39" t="e">
        <f t="shared" si="2"/>
        <v>#N/A</v>
      </c>
      <c r="N58" s="24" t="e">
        <f>VLOOKUP(A58,'Composition portefeuille'!$B$2:$D$6,3,FALSE)</f>
        <v>#N/A</v>
      </c>
      <c r="O58" s="24">
        <v>100</v>
      </c>
      <c r="P58" s="24" t="e">
        <f>VLOOKUP(F58,Listes!$G$2:$I$19,3,FALSE)</f>
        <v>#N/A</v>
      </c>
      <c r="Q58" t="s">
        <v>133</v>
      </c>
      <c r="R58" s="109">
        <f t="shared" si="3"/>
        <v>0</v>
      </c>
      <c r="S58" s="110"/>
      <c r="T58" s="109" t="e">
        <f t="shared" si="4"/>
        <v>#N/A</v>
      </c>
    </row>
    <row r="59" spans="1:20" ht="17.45" customHeight="1" x14ac:dyDescent="0.2">
      <c r="A59" s="118"/>
      <c r="B59" s="119"/>
      <c r="C59" s="188"/>
      <c r="D59" s="118"/>
      <c r="E59" s="121"/>
      <c r="F59" s="121"/>
      <c r="G59" s="207"/>
      <c r="H59" s="123"/>
      <c r="I59" s="111">
        <f t="shared" si="0"/>
        <v>0</v>
      </c>
      <c r="J59" s="210">
        <f t="shared" si="1"/>
        <v>0</v>
      </c>
      <c r="K59" s="111" t="e">
        <f>VLOOKUP(F59,Listes!$G$2:$H$19,2,FALSE)</f>
        <v>#N/A</v>
      </c>
      <c r="L59" s="39" t="e">
        <f t="shared" si="2"/>
        <v>#N/A</v>
      </c>
      <c r="N59" s="24" t="e">
        <f>VLOOKUP(A59,'Composition portefeuille'!$B$2:$D$6,3,FALSE)</f>
        <v>#N/A</v>
      </c>
      <c r="O59" s="24">
        <v>100</v>
      </c>
      <c r="P59" s="24" t="e">
        <f>VLOOKUP(F59,Listes!$G$2:$I$19,3,FALSE)</f>
        <v>#N/A</v>
      </c>
      <c r="Q59" t="s">
        <v>133</v>
      </c>
      <c r="R59" s="109">
        <f t="shared" si="3"/>
        <v>0</v>
      </c>
      <c r="S59" s="110"/>
      <c r="T59" s="109" t="e">
        <f t="shared" si="4"/>
        <v>#N/A</v>
      </c>
    </row>
    <row r="60" spans="1:20" ht="17.45" customHeight="1" x14ac:dyDescent="0.2">
      <c r="A60" s="118"/>
      <c r="B60" s="119"/>
      <c r="C60" s="188"/>
      <c r="D60" s="118"/>
      <c r="E60" s="121"/>
      <c r="F60" s="121"/>
      <c r="G60" s="207"/>
      <c r="H60" s="123"/>
      <c r="I60" s="111">
        <f t="shared" si="0"/>
        <v>0</v>
      </c>
      <c r="J60" s="210">
        <f t="shared" si="1"/>
        <v>0</v>
      </c>
      <c r="K60" s="111" t="e">
        <f>VLOOKUP(F60,Listes!$G$2:$H$19,2,FALSE)</f>
        <v>#N/A</v>
      </c>
      <c r="L60" s="39" t="e">
        <f t="shared" si="2"/>
        <v>#N/A</v>
      </c>
      <c r="N60" s="24" t="e">
        <f>VLOOKUP(A60,'Composition portefeuille'!$B$2:$D$6,3,FALSE)</f>
        <v>#N/A</v>
      </c>
      <c r="O60" s="24">
        <v>100</v>
      </c>
      <c r="P60" s="24" t="e">
        <f>VLOOKUP(F60,Listes!$G$2:$I$19,3,FALSE)</f>
        <v>#N/A</v>
      </c>
      <c r="Q60" t="s">
        <v>133</v>
      </c>
      <c r="R60" s="109">
        <f t="shared" si="3"/>
        <v>0</v>
      </c>
      <c r="S60" s="110"/>
      <c r="T60" s="109" t="e">
        <f t="shared" si="4"/>
        <v>#N/A</v>
      </c>
    </row>
    <row r="61" spans="1:20" ht="17.45" customHeight="1" x14ac:dyDescent="0.2">
      <c r="A61" s="118"/>
      <c r="B61" s="119"/>
      <c r="C61" s="188"/>
      <c r="D61" s="118"/>
      <c r="E61" s="121"/>
      <c r="F61" s="121"/>
      <c r="G61" s="207"/>
      <c r="H61" s="123"/>
      <c r="I61" s="111">
        <f t="shared" si="0"/>
        <v>0</v>
      </c>
      <c r="J61" s="210">
        <f t="shared" si="1"/>
        <v>0</v>
      </c>
      <c r="K61" s="111" t="e">
        <f>VLOOKUP(F61,Listes!$G$2:$H$19,2,FALSE)</f>
        <v>#N/A</v>
      </c>
      <c r="L61" s="39" t="e">
        <f t="shared" si="2"/>
        <v>#N/A</v>
      </c>
      <c r="N61" s="24" t="e">
        <f>VLOOKUP(A61,'Composition portefeuille'!$B$2:$D$6,3,FALSE)</f>
        <v>#N/A</v>
      </c>
      <c r="O61" s="24">
        <v>100</v>
      </c>
      <c r="P61" s="24" t="e">
        <f>VLOOKUP(F61,Listes!$G$2:$I$19,3,FALSE)</f>
        <v>#N/A</v>
      </c>
      <c r="Q61" t="s">
        <v>133</v>
      </c>
      <c r="R61" s="109">
        <f t="shared" si="3"/>
        <v>0</v>
      </c>
      <c r="S61" s="110"/>
      <c r="T61" s="109" t="e">
        <f t="shared" si="4"/>
        <v>#N/A</v>
      </c>
    </row>
    <row r="62" spans="1:20" ht="17.45" customHeight="1" x14ac:dyDescent="0.2">
      <c r="A62" s="118"/>
      <c r="B62" s="119"/>
      <c r="C62" s="188"/>
      <c r="D62" s="118"/>
      <c r="E62" s="121"/>
      <c r="F62" s="121"/>
      <c r="G62" s="207"/>
      <c r="H62" s="123"/>
      <c r="I62" s="111">
        <f t="shared" si="0"/>
        <v>0</v>
      </c>
      <c r="J62" s="210">
        <f t="shared" si="1"/>
        <v>0</v>
      </c>
      <c r="K62" s="111" t="e">
        <f>VLOOKUP(F62,Listes!$G$2:$H$19,2,FALSE)</f>
        <v>#N/A</v>
      </c>
      <c r="L62" s="39" t="e">
        <f t="shared" si="2"/>
        <v>#N/A</v>
      </c>
      <c r="N62" s="24" t="e">
        <f>VLOOKUP(A62,'Composition portefeuille'!$B$2:$D$6,3,FALSE)</f>
        <v>#N/A</v>
      </c>
      <c r="O62" s="24">
        <v>100</v>
      </c>
      <c r="P62" s="24" t="e">
        <f>VLOOKUP(F62,Listes!$G$2:$I$19,3,FALSE)</f>
        <v>#N/A</v>
      </c>
      <c r="Q62" t="s">
        <v>133</v>
      </c>
      <c r="R62" s="109">
        <f t="shared" si="3"/>
        <v>0</v>
      </c>
      <c r="S62" s="110"/>
      <c r="T62" s="109" t="e">
        <f t="shared" si="4"/>
        <v>#N/A</v>
      </c>
    </row>
    <row r="63" spans="1:20" ht="17.45" customHeight="1" x14ac:dyDescent="0.2">
      <c r="A63" s="118"/>
      <c r="B63" s="119"/>
      <c r="C63" s="188"/>
      <c r="D63" s="118"/>
      <c r="E63" s="121"/>
      <c r="F63" s="121"/>
      <c r="G63" s="207"/>
      <c r="H63" s="123"/>
      <c r="I63" s="111">
        <f t="shared" si="0"/>
        <v>0</v>
      </c>
      <c r="J63" s="210">
        <f t="shared" si="1"/>
        <v>0</v>
      </c>
      <c r="K63" s="111" t="e">
        <f>VLOOKUP(F63,Listes!$G$2:$H$19,2,FALSE)</f>
        <v>#N/A</v>
      </c>
      <c r="L63" s="39" t="e">
        <f t="shared" si="2"/>
        <v>#N/A</v>
      </c>
      <c r="N63" s="24" t="e">
        <f>VLOOKUP(A63,'Composition portefeuille'!$B$2:$D$6,3,FALSE)</f>
        <v>#N/A</v>
      </c>
      <c r="O63" s="24">
        <v>100</v>
      </c>
      <c r="P63" s="24" t="e">
        <f>VLOOKUP(F63,Listes!$G$2:$I$19,3,FALSE)</f>
        <v>#N/A</v>
      </c>
      <c r="Q63" t="s">
        <v>133</v>
      </c>
      <c r="R63" s="109">
        <f t="shared" si="3"/>
        <v>0</v>
      </c>
      <c r="S63" s="110"/>
      <c r="T63" s="109" t="e">
        <f t="shared" si="4"/>
        <v>#N/A</v>
      </c>
    </row>
    <row r="64" spans="1:20" ht="17.45" customHeight="1" x14ac:dyDescent="0.2">
      <c r="A64" s="118"/>
      <c r="B64" s="119"/>
      <c r="C64" s="188"/>
      <c r="D64" s="118"/>
      <c r="E64" s="121"/>
      <c r="F64" s="121"/>
      <c r="G64" s="207"/>
      <c r="H64" s="123"/>
      <c r="I64" s="111">
        <f t="shared" si="0"/>
        <v>0</v>
      </c>
      <c r="J64" s="210">
        <f t="shared" si="1"/>
        <v>0</v>
      </c>
      <c r="K64" s="111" t="e">
        <f>VLOOKUP(F64,Listes!$G$2:$H$19,2,FALSE)</f>
        <v>#N/A</v>
      </c>
      <c r="L64" s="39" t="e">
        <f t="shared" si="2"/>
        <v>#N/A</v>
      </c>
      <c r="N64" s="24" t="e">
        <f>VLOOKUP(A64,'Composition portefeuille'!$B$2:$D$6,3,FALSE)</f>
        <v>#N/A</v>
      </c>
      <c r="O64" s="24">
        <v>100</v>
      </c>
      <c r="P64" s="24" t="e">
        <f>VLOOKUP(F64,Listes!$G$2:$I$19,3,FALSE)</f>
        <v>#N/A</v>
      </c>
      <c r="Q64" t="s">
        <v>133</v>
      </c>
      <c r="R64" s="109">
        <f t="shared" si="3"/>
        <v>0</v>
      </c>
      <c r="S64" s="110"/>
      <c r="T64" s="109" t="e">
        <f t="shared" si="4"/>
        <v>#N/A</v>
      </c>
    </row>
    <row r="65" spans="1:20" ht="17.45" customHeight="1" x14ac:dyDescent="0.2">
      <c r="A65" s="118"/>
      <c r="B65" s="119"/>
      <c r="C65" s="188"/>
      <c r="D65" s="118"/>
      <c r="E65" s="121"/>
      <c r="F65" s="121"/>
      <c r="G65" s="207"/>
      <c r="H65" s="123"/>
      <c r="I65" s="111">
        <f t="shared" si="0"/>
        <v>0</v>
      </c>
      <c r="J65" s="210">
        <f t="shared" si="1"/>
        <v>0</v>
      </c>
      <c r="K65" s="111" t="e">
        <f>VLOOKUP(F65,Listes!$G$2:$H$19,2,FALSE)</f>
        <v>#N/A</v>
      </c>
      <c r="L65" s="39" t="e">
        <f t="shared" si="2"/>
        <v>#N/A</v>
      </c>
      <c r="N65" s="24" t="e">
        <f>VLOOKUP(A65,'Composition portefeuille'!$B$2:$D$6,3,FALSE)</f>
        <v>#N/A</v>
      </c>
      <c r="O65" s="24">
        <v>100</v>
      </c>
      <c r="P65" s="24" t="e">
        <f>VLOOKUP(F65,Listes!$G$2:$I$19,3,FALSE)</f>
        <v>#N/A</v>
      </c>
      <c r="Q65" t="s">
        <v>133</v>
      </c>
      <c r="R65" s="109">
        <f t="shared" si="3"/>
        <v>0</v>
      </c>
      <c r="S65" s="110"/>
      <c r="T65" s="109" t="e">
        <f t="shared" si="4"/>
        <v>#N/A</v>
      </c>
    </row>
    <row r="66" spans="1:20" ht="17.45" customHeight="1" x14ac:dyDescent="0.2">
      <c r="A66" s="118"/>
      <c r="B66" s="119"/>
      <c r="C66" s="188"/>
      <c r="D66" s="118"/>
      <c r="E66" s="121"/>
      <c r="F66" s="121"/>
      <c r="G66" s="207"/>
      <c r="H66" s="123"/>
      <c r="I66" s="111">
        <f t="shared" si="0"/>
        <v>0</v>
      </c>
      <c r="J66" s="210">
        <f t="shared" si="1"/>
        <v>0</v>
      </c>
      <c r="K66" s="111" t="e">
        <f>VLOOKUP(F66,Listes!$G$2:$H$19,2,FALSE)</f>
        <v>#N/A</v>
      </c>
      <c r="L66" s="39" t="e">
        <f t="shared" si="2"/>
        <v>#N/A</v>
      </c>
      <c r="N66" s="24" t="e">
        <f>VLOOKUP(A66,'Composition portefeuille'!$B$2:$D$6,3,FALSE)</f>
        <v>#N/A</v>
      </c>
      <c r="O66" s="24">
        <v>100</v>
      </c>
      <c r="P66" s="24" t="e">
        <f>VLOOKUP(F66,Listes!$G$2:$I$19,3,FALSE)</f>
        <v>#N/A</v>
      </c>
      <c r="Q66" t="s">
        <v>133</v>
      </c>
      <c r="R66" s="109">
        <f t="shared" si="3"/>
        <v>0</v>
      </c>
      <c r="S66" s="110"/>
      <c r="T66" s="109" t="e">
        <f t="shared" si="4"/>
        <v>#N/A</v>
      </c>
    </row>
    <row r="67" spans="1:20" ht="17.45" customHeight="1" x14ac:dyDescent="0.2">
      <c r="A67" s="118"/>
      <c r="B67" s="119"/>
      <c r="C67" s="188"/>
      <c r="D67" s="118"/>
      <c r="E67" s="121"/>
      <c r="F67" s="121"/>
      <c r="G67" s="207"/>
      <c r="H67" s="123"/>
      <c r="I67" s="111">
        <f t="shared" ref="I67:I200" si="6">G67*H67</f>
        <v>0</v>
      </c>
      <c r="J67" s="210">
        <f t="shared" ref="J67:J200" si="7">ROUND(H67*G67*1720/12,0)</f>
        <v>0</v>
      </c>
      <c r="K67" s="111" t="e">
        <f>VLOOKUP(F67,Listes!$G$2:$H$19,2,FALSE)</f>
        <v>#N/A</v>
      </c>
      <c r="L67" s="39" t="e">
        <f t="shared" ref="L67:L200" si="8">ROUND(J67*K67,2)</f>
        <v>#N/A</v>
      </c>
      <c r="N67" s="24" t="e">
        <f>VLOOKUP(A67,'Composition portefeuille'!$B$2:$D$6,3,FALSE)</f>
        <v>#N/A</v>
      </c>
      <c r="O67" s="24">
        <v>100</v>
      </c>
      <c r="P67" s="24" t="e">
        <f>VLOOKUP(F67,Listes!$G$2:$I$19,3,FALSE)</f>
        <v>#N/A</v>
      </c>
      <c r="Q67" t="s">
        <v>133</v>
      </c>
      <c r="R67" s="109">
        <f t="shared" ref="R67:R200" si="9">J67</f>
        <v>0</v>
      </c>
      <c r="S67" s="110"/>
      <c r="T67" s="109" t="e">
        <f t="shared" ref="T67:T200" si="10">L67</f>
        <v>#N/A</v>
      </c>
    </row>
    <row r="68" spans="1:20" ht="17.45" customHeight="1" x14ac:dyDescent="0.2">
      <c r="A68" s="118"/>
      <c r="B68" s="119"/>
      <c r="C68" s="188"/>
      <c r="D68" s="118"/>
      <c r="E68" s="121"/>
      <c r="F68" s="121"/>
      <c r="G68" s="207"/>
      <c r="H68" s="123"/>
      <c r="I68" s="111">
        <f t="shared" si="6"/>
        <v>0</v>
      </c>
      <c r="J68" s="210">
        <f t="shared" si="7"/>
        <v>0</v>
      </c>
      <c r="K68" s="111" t="e">
        <f>VLOOKUP(F68,Listes!$G$2:$H$19,2,FALSE)</f>
        <v>#N/A</v>
      </c>
      <c r="L68" s="39" t="e">
        <f t="shared" si="8"/>
        <v>#N/A</v>
      </c>
      <c r="N68" s="24" t="e">
        <f>VLOOKUP(A68,'Composition portefeuille'!$B$2:$D$6,3,FALSE)</f>
        <v>#N/A</v>
      </c>
      <c r="O68" s="24">
        <v>100</v>
      </c>
      <c r="P68" s="24" t="e">
        <f>VLOOKUP(F68,Listes!$G$2:$I$19,3,FALSE)</f>
        <v>#N/A</v>
      </c>
      <c r="Q68" t="s">
        <v>133</v>
      </c>
      <c r="R68" s="109">
        <f t="shared" si="9"/>
        <v>0</v>
      </c>
      <c r="S68" s="110"/>
      <c r="T68" s="109" t="e">
        <f t="shared" si="10"/>
        <v>#N/A</v>
      </c>
    </row>
    <row r="69" spans="1:20" ht="17.45" customHeight="1" x14ac:dyDescent="0.2">
      <c r="A69" s="118"/>
      <c r="B69" s="119"/>
      <c r="C69" s="188"/>
      <c r="D69" s="118"/>
      <c r="E69" s="121"/>
      <c r="F69" s="121"/>
      <c r="G69" s="207"/>
      <c r="H69" s="123"/>
      <c r="I69" s="111">
        <f t="shared" si="6"/>
        <v>0</v>
      </c>
      <c r="J69" s="210">
        <f t="shared" si="7"/>
        <v>0</v>
      </c>
      <c r="K69" s="111" t="e">
        <f>VLOOKUP(F69,Listes!$G$2:$H$19,2,FALSE)</f>
        <v>#N/A</v>
      </c>
      <c r="L69" s="39" t="e">
        <f t="shared" si="8"/>
        <v>#N/A</v>
      </c>
      <c r="N69" s="24" t="e">
        <f>VLOOKUP(A69,'Composition portefeuille'!$B$2:$D$6,3,FALSE)</f>
        <v>#N/A</v>
      </c>
      <c r="O69" s="24">
        <v>100</v>
      </c>
      <c r="P69" s="24" t="e">
        <f>VLOOKUP(F69,Listes!$G$2:$I$19,3,FALSE)</f>
        <v>#N/A</v>
      </c>
      <c r="Q69" t="s">
        <v>133</v>
      </c>
      <c r="R69" s="109">
        <f t="shared" si="9"/>
        <v>0</v>
      </c>
      <c r="S69" s="110"/>
      <c r="T69" s="109" t="e">
        <f t="shared" si="10"/>
        <v>#N/A</v>
      </c>
    </row>
    <row r="70" spans="1:20" ht="17.45" customHeight="1" x14ac:dyDescent="0.2">
      <c r="A70" s="118"/>
      <c r="B70" s="119"/>
      <c r="C70" s="188"/>
      <c r="D70" s="118"/>
      <c r="E70" s="121"/>
      <c r="F70" s="121"/>
      <c r="G70" s="207"/>
      <c r="H70" s="123"/>
      <c r="I70" s="111">
        <f t="shared" si="6"/>
        <v>0</v>
      </c>
      <c r="J70" s="210">
        <f t="shared" si="7"/>
        <v>0</v>
      </c>
      <c r="K70" s="111" t="e">
        <f>VLOOKUP(F70,Listes!$G$2:$H$19,2,FALSE)</f>
        <v>#N/A</v>
      </c>
      <c r="L70" s="39" t="e">
        <f t="shared" si="8"/>
        <v>#N/A</v>
      </c>
      <c r="N70" s="24" t="e">
        <f>VLOOKUP(A70,'Composition portefeuille'!$B$2:$D$6,3,FALSE)</f>
        <v>#N/A</v>
      </c>
      <c r="O70" s="24">
        <v>100</v>
      </c>
      <c r="P70" s="24" t="e">
        <f>VLOOKUP(F70,Listes!$G$2:$I$19,3,FALSE)</f>
        <v>#N/A</v>
      </c>
      <c r="Q70" t="s">
        <v>133</v>
      </c>
      <c r="R70" s="109">
        <f t="shared" si="9"/>
        <v>0</v>
      </c>
      <c r="S70" s="110"/>
      <c r="T70" s="109" t="e">
        <f t="shared" si="10"/>
        <v>#N/A</v>
      </c>
    </row>
    <row r="71" spans="1:20" ht="17.45" customHeight="1" x14ac:dyDescent="0.2">
      <c r="A71" s="118"/>
      <c r="B71" s="119"/>
      <c r="C71" s="188"/>
      <c r="D71" s="118"/>
      <c r="E71" s="121"/>
      <c r="F71" s="121"/>
      <c r="G71" s="207"/>
      <c r="H71" s="123"/>
      <c r="I71" s="111">
        <f t="shared" si="6"/>
        <v>0</v>
      </c>
      <c r="J71" s="210">
        <f t="shared" si="7"/>
        <v>0</v>
      </c>
      <c r="K71" s="111" t="e">
        <f>VLOOKUP(F71,Listes!$G$2:$H$19,2,FALSE)</f>
        <v>#N/A</v>
      </c>
      <c r="L71" s="39" t="e">
        <f t="shared" si="8"/>
        <v>#N/A</v>
      </c>
      <c r="N71" s="24" t="e">
        <f>VLOOKUP(A71,'Composition portefeuille'!$B$2:$D$6,3,FALSE)</f>
        <v>#N/A</v>
      </c>
      <c r="O71" s="24">
        <v>100</v>
      </c>
      <c r="P71" s="24" t="e">
        <f>VLOOKUP(F71,Listes!$G$2:$I$19,3,FALSE)</f>
        <v>#N/A</v>
      </c>
      <c r="Q71" t="s">
        <v>133</v>
      </c>
      <c r="R71" s="109">
        <f t="shared" si="9"/>
        <v>0</v>
      </c>
      <c r="S71" s="110"/>
      <c r="T71" s="109" t="e">
        <f t="shared" si="10"/>
        <v>#N/A</v>
      </c>
    </row>
    <row r="72" spans="1:20" ht="17.45" customHeight="1" x14ac:dyDescent="0.2">
      <c r="A72" s="118"/>
      <c r="B72" s="119"/>
      <c r="C72" s="188"/>
      <c r="D72" s="118"/>
      <c r="E72" s="121"/>
      <c r="F72" s="121"/>
      <c r="G72" s="207"/>
      <c r="H72" s="123"/>
      <c r="I72" s="111">
        <f t="shared" si="6"/>
        <v>0</v>
      </c>
      <c r="J72" s="210">
        <f t="shared" si="7"/>
        <v>0</v>
      </c>
      <c r="K72" s="111" t="e">
        <f>VLOOKUP(F72,Listes!$G$2:$H$19,2,FALSE)</f>
        <v>#N/A</v>
      </c>
      <c r="L72" s="39" t="e">
        <f t="shared" si="8"/>
        <v>#N/A</v>
      </c>
      <c r="N72" s="24" t="e">
        <f>VLOOKUP(A72,'Composition portefeuille'!$B$2:$D$6,3,FALSE)</f>
        <v>#N/A</v>
      </c>
      <c r="O72" s="24">
        <v>100</v>
      </c>
      <c r="P72" s="24" t="e">
        <f>VLOOKUP(F72,Listes!$G$2:$I$19,3,FALSE)</f>
        <v>#N/A</v>
      </c>
      <c r="Q72" t="s">
        <v>133</v>
      </c>
      <c r="R72" s="109">
        <f t="shared" si="9"/>
        <v>0</v>
      </c>
      <c r="S72" s="110"/>
      <c r="T72" s="109" t="e">
        <f t="shared" si="10"/>
        <v>#N/A</v>
      </c>
    </row>
    <row r="73" spans="1:20" ht="17.45" customHeight="1" x14ac:dyDescent="0.2">
      <c r="A73" s="118"/>
      <c r="B73" s="119"/>
      <c r="C73" s="188"/>
      <c r="D73" s="118"/>
      <c r="E73" s="121"/>
      <c r="F73" s="121"/>
      <c r="G73" s="207"/>
      <c r="H73" s="123"/>
      <c r="I73" s="111">
        <f t="shared" si="6"/>
        <v>0</v>
      </c>
      <c r="J73" s="210">
        <f t="shared" si="7"/>
        <v>0</v>
      </c>
      <c r="K73" s="111" t="e">
        <f>VLOOKUP(F73,Listes!$G$2:$H$19,2,FALSE)</f>
        <v>#N/A</v>
      </c>
      <c r="L73" s="39" t="e">
        <f t="shared" si="8"/>
        <v>#N/A</v>
      </c>
      <c r="N73" s="24" t="e">
        <f>VLOOKUP(A73,'Composition portefeuille'!$B$2:$D$6,3,FALSE)</f>
        <v>#N/A</v>
      </c>
      <c r="O73" s="24">
        <v>100</v>
      </c>
      <c r="P73" s="24" t="e">
        <f>VLOOKUP(F73,Listes!$G$2:$I$19,3,FALSE)</f>
        <v>#N/A</v>
      </c>
      <c r="Q73" t="s">
        <v>133</v>
      </c>
      <c r="R73" s="109">
        <f t="shared" si="9"/>
        <v>0</v>
      </c>
      <c r="S73" s="110"/>
      <c r="T73" s="109" t="e">
        <f t="shared" si="10"/>
        <v>#N/A</v>
      </c>
    </row>
    <row r="74" spans="1:20" ht="17.45" customHeight="1" x14ac:dyDescent="0.2">
      <c r="A74" s="118"/>
      <c r="B74" s="119"/>
      <c r="C74" s="188"/>
      <c r="D74" s="118"/>
      <c r="E74" s="121"/>
      <c r="F74" s="121"/>
      <c r="G74" s="207"/>
      <c r="H74" s="123"/>
      <c r="I74" s="111">
        <f t="shared" si="6"/>
        <v>0</v>
      </c>
      <c r="J74" s="210">
        <f t="shared" si="7"/>
        <v>0</v>
      </c>
      <c r="K74" s="111" t="e">
        <f>VLOOKUP(F74,Listes!$G$2:$H$19,2,FALSE)</f>
        <v>#N/A</v>
      </c>
      <c r="L74" s="39" t="e">
        <f t="shared" si="8"/>
        <v>#N/A</v>
      </c>
      <c r="N74" s="24" t="e">
        <f>VLOOKUP(A74,'Composition portefeuille'!$B$2:$D$6,3,FALSE)</f>
        <v>#N/A</v>
      </c>
      <c r="O74" s="24">
        <v>100</v>
      </c>
      <c r="P74" s="24" t="e">
        <f>VLOOKUP(F74,Listes!$G$2:$I$19,3,FALSE)</f>
        <v>#N/A</v>
      </c>
      <c r="Q74" t="s">
        <v>133</v>
      </c>
      <c r="R74" s="109">
        <f t="shared" si="9"/>
        <v>0</v>
      </c>
      <c r="S74" s="110"/>
      <c r="T74" s="109" t="e">
        <f t="shared" si="10"/>
        <v>#N/A</v>
      </c>
    </row>
    <row r="75" spans="1:20" ht="17.45" customHeight="1" x14ac:dyDescent="0.2">
      <c r="A75" s="118"/>
      <c r="B75" s="119"/>
      <c r="C75" s="188"/>
      <c r="D75" s="118"/>
      <c r="E75" s="121"/>
      <c r="F75" s="121"/>
      <c r="G75" s="207"/>
      <c r="H75" s="123"/>
      <c r="I75" s="111">
        <f t="shared" si="6"/>
        <v>0</v>
      </c>
      <c r="J75" s="210">
        <f t="shared" si="7"/>
        <v>0</v>
      </c>
      <c r="K75" s="111" t="e">
        <f>VLOOKUP(F75,Listes!$G$2:$H$19,2,FALSE)</f>
        <v>#N/A</v>
      </c>
      <c r="L75" s="39" t="e">
        <f t="shared" si="8"/>
        <v>#N/A</v>
      </c>
      <c r="N75" s="24" t="e">
        <f>VLOOKUP(A75,'Composition portefeuille'!$B$2:$D$6,3,FALSE)</f>
        <v>#N/A</v>
      </c>
      <c r="O75" s="24">
        <v>100</v>
      </c>
      <c r="P75" s="24" t="e">
        <f>VLOOKUP(F75,Listes!$G$2:$I$19,3,FALSE)</f>
        <v>#N/A</v>
      </c>
      <c r="Q75" t="s">
        <v>133</v>
      </c>
      <c r="R75" s="109">
        <f t="shared" si="9"/>
        <v>0</v>
      </c>
      <c r="S75" s="110"/>
      <c r="T75" s="109" t="e">
        <f t="shared" si="10"/>
        <v>#N/A</v>
      </c>
    </row>
    <row r="76" spans="1:20" ht="17.45" customHeight="1" x14ac:dyDescent="0.2">
      <c r="A76" s="118"/>
      <c r="B76" s="119"/>
      <c r="C76" s="188"/>
      <c r="D76" s="118"/>
      <c r="E76" s="121"/>
      <c r="F76" s="121"/>
      <c r="G76" s="207"/>
      <c r="H76" s="123"/>
      <c r="I76" s="111">
        <f t="shared" si="6"/>
        <v>0</v>
      </c>
      <c r="J76" s="210">
        <f t="shared" si="7"/>
        <v>0</v>
      </c>
      <c r="K76" s="111" t="e">
        <f>VLOOKUP(F76,Listes!$G$2:$H$19,2,FALSE)</f>
        <v>#N/A</v>
      </c>
      <c r="L76" s="39" t="e">
        <f t="shared" si="8"/>
        <v>#N/A</v>
      </c>
      <c r="N76" s="24" t="e">
        <f>VLOOKUP(A76,'Composition portefeuille'!$B$2:$D$6,3,FALSE)</f>
        <v>#N/A</v>
      </c>
      <c r="O76" s="24">
        <v>100</v>
      </c>
      <c r="P76" s="24" t="e">
        <f>VLOOKUP(F76,Listes!$G$2:$I$19,3,FALSE)</f>
        <v>#N/A</v>
      </c>
      <c r="Q76" t="s">
        <v>133</v>
      </c>
      <c r="R76" s="109">
        <f t="shared" si="9"/>
        <v>0</v>
      </c>
      <c r="S76" s="110"/>
      <c r="T76" s="109" t="e">
        <f t="shared" si="10"/>
        <v>#N/A</v>
      </c>
    </row>
    <row r="77" spans="1:20" ht="17.45" customHeight="1" x14ac:dyDescent="0.2">
      <c r="A77" s="118"/>
      <c r="B77" s="119"/>
      <c r="C77" s="188"/>
      <c r="D77" s="118"/>
      <c r="E77" s="121"/>
      <c r="F77" s="121"/>
      <c r="G77" s="207"/>
      <c r="H77" s="123"/>
      <c r="I77" s="111">
        <f t="shared" si="6"/>
        <v>0</v>
      </c>
      <c r="J77" s="210">
        <f t="shared" si="7"/>
        <v>0</v>
      </c>
      <c r="K77" s="111" t="e">
        <f>VLOOKUP(F77,Listes!$G$2:$H$19,2,FALSE)</f>
        <v>#N/A</v>
      </c>
      <c r="L77" s="39" t="e">
        <f t="shared" si="8"/>
        <v>#N/A</v>
      </c>
      <c r="N77" s="24" t="e">
        <f>VLOOKUP(A77,'Composition portefeuille'!$B$2:$D$6,3,FALSE)</f>
        <v>#N/A</v>
      </c>
      <c r="O77" s="24">
        <v>100</v>
      </c>
      <c r="P77" s="24" t="e">
        <f>VLOOKUP(F77,Listes!$G$2:$I$19,3,FALSE)</f>
        <v>#N/A</v>
      </c>
      <c r="Q77" t="s">
        <v>133</v>
      </c>
      <c r="R77" s="109">
        <f t="shared" si="9"/>
        <v>0</v>
      </c>
      <c r="S77" s="110"/>
      <c r="T77" s="109" t="e">
        <f t="shared" si="10"/>
        <v>#N/A</v>
      </c>
    </row>
    <row r="78" spans="1:20" ht="17.45" customHeight="1" x14ac:dyDescent="0.2">
      <c r="A78" s="118"/>
      <c r="B78" s="119"/>
      <c r="C78" s="188"/>
      <c r="D78" s="118"/>
      <c r="E78" s="121"/>
      <c r="F78" s="121"/>
      <c r="G78" s="207"/>
      <c r="H78" s="123"/>
      <c r="I78" s="111">
        <f t="shared" si="6"/>
        <v>0</v>
      </c>
      <c r="J78" s="210">
        <f t="shared" si="7"/>
        <v>0</v>
      </c>
      <c r="K78" s="111" t="e">
        <f>VLOOKUP(F78,Listes!$G$2:$H$19,2,FALSE)</f>
        <v>#N/A</v>
      </c>
      <c r="L78" s="39" t="e">
        <f t="shared" si="8"/>
        <v>#N/A</v>
      </c>
      <c r="N78" s="24" t="e">
        <f>VLOOKUP(A78,'Composition portefeuille'!$B$2:$D$6,3,FALSE)</f>
        <v>#N/A</v>
      </c>
      <c r="O78" s="24">
        <v>100</v>
      </c>
      <c r="P78" s="24" t="e">
        <f>VLOOKUP(F78,Listes!$G$2:$I$19,3,FALSE)</f>
        <v>#N/A</v>
      </c>
      <c r="Q78" t="s">
        <v>133</v>
      </c>
      <c r="R78" s="109">
        <f t="shared" si="9"/>
        <v>0</v>
      </c>
      <c r="S78" s="110"/>
      <c r="T78" s="109" t="e">
        <f t="shared" si="10"/>
        <v>#N/A</v>
      </c>
    </row>
    <row r="79" spans="1:20" ht="17.45" customHeight="1" x14ac:dyDescent="0.2">
      <c r="A79" s="118"/>
      <c r="B79" s="119"/>
      <c r="C79" s="188"/>
      <c r="D79" s="118"/>
      <c r="E79" s="121"/>
      <c r="F79" s="121"/>
      <c r="G79" s="207"/>
      <c r="H79" s="123"/>
      <c r="I79" s="111">
        <f t="shared" si="6"/>
        <v>0</v>
      </c>
      <c r="J79" s="210">
        <f t="shared" si="7"/>
        <v>0</v>
      </c>
      <c r="K79" s="111" t="e">
        <f>VLOOKUP(F79,Listes!$G$2:$H$19,2,FALSE)</f>
        <v>#N/A</v>
      </c>
      <c r="L79" s="39" t="e">
        <f t="shared" si="8"/>
        <v>#N/A</v>
      </c>
      <c r="N79" s="24" t="e">
        <f>VLOOKUP(A79,'Composition portefeuille'!$B$2:$D$6,3,FALSE)</f>
        <v>#N/A</v>
      </c>
      <c r="O79" s="24">
        <v>100</v>
      </c>
      <c r="P79" s="24" t="e">
        <f>VLOOKUP(F79,Listes!$G$2:$I$19,3,FALSE)</f>
        <v>#N/A</v>
      </c>
      <c r="Q79" t="s">
        <v>133</v>
      </c>
      <c r="R79" s="109">
        <f t="shared" si="9"/>
        <v>0</v>
      </c>
      <c r="S79" s="110"/>
      <c r="T79" s="109" t="e">
        <f t="shared" si="10"/>
        <v>#N/A</v>
      </c>
    </row>
    <row r="80" spans="1:20" ht="17.45" customHeight="1" x14ac:dyDescent="0.2">
      <c r="A80" s="118"/>
      <c r="B80" s="119"/>
      <c r="C80" s="188"/>
      <c r="D80" s="118"/>
      <c r="E80" s="121"/>
      <c r="F80" s="121"/>
      <c r="G80" s="207"/>
      <c r="H80" s="123"/>
      <c r="I80" s="111">
        <f t="shared" si="6"/>
        <v>0</v>
      </c>
      <c r="J80" s="210">
        <f t="shared" si="7"/>
        <v>0</v>
      </c>
      <c r="K80" s="111" t="e">
        <f>VLOOKUP(F80,Listes!$G$2:$H$19,2,FALSE)</f>
        <v>#N/A</v>
      </c>
      <c r="L80" s="39" t="e">
        <f t="shared" si="8"/>
        <v>#N/A</v>
      </c>
      <c r="N80" s="24" t="e">
        <f>VLOOKUP(A80,'Composition portefeuille'!$B$2:$D$6,3,FALSE)</f>
        <v>#N/A</v>
      </c>
      <c r="O80" s="24">
        <v>100</v>
      </c>
      <c r="P80" s="24" t="e">
        <f>VLOOKUP(F80,Listes!$G$2:$I$19,3,FALSE)</f>
        <v>#N/A</v>
      </c>
      <c r="Q80" t="s">
        <v>133</v>
      </c>
      <c r="R80" s="109">
        <f t="shared" si="9"/>
        <v>0</v>
      </c>
      <c r="S80" s="110"/>
      <c r="T80" s="109" t="e">
        <f t="shared" si="10"/>
        <v>#N/A</v>
      </c>
    </row>
    <row r="81" spans="1:20" ht="17.45" customHeight="1" x14ac:dyDescent="0.2">
      <c r="A81" s="118"/>
      <c r="B81" s="119"/>
      <c r="C81" s="188"/>
      <c r="D81" s="118"/>
      <c r="E81" s="121"/>
      <c r="F81" s="121"/>
      <c r="G81" s="207"/>
      <c r="H81" s="123"/>
      <c r="I81" s="111">
        <f t="shared" si="6"/>
        <v>0</v>
      </c>
      <c r="J81" s="210">
        <f t="shared" si="7"/>
        <v>0</v>
      </c>
      <c r="K81" s="111" t="e">
        <f>VLOOKUP(F81,Listes!$G$2:$H$19,2,FALSE)</f>
        <v>#N/A</v>
      </c>
      <c r="L81" s="39" t="e">
        <f t="shared" si="8"/>
        <v>#N/A</v>
      </c>
      <c r="N81" s="24" t="e">
        <f>VLOOKUP(A81,'Composition portefeuille'!$B$2:$D$6,3,FALSE)</f>
        <v>#N/A</v>
      </c>
      <c r="O81" s="24">
        <v>100</v>
      </c>
      <c r="P81" s="24" t="e">
        <f>VLOOKUP(F81,Listes!$G$2:$I$19,3,FALSE)</f>
        <v>#N/A</v>
      </c>
      <c r="Q81" t="s">
        <v>133</v>
      </c>
      <c r="R81" s="109">
        <f t="shared" si="9"/>
        <v>0</v>
      </c>
      <c r="S81" s="110"/>
      <c r="T81" s="109" t="e">
        <f t="shared" si="10"/>
        <v>#N/A</v>
      </c>
    </row>
    <row r="82" spans="1:20" ht="17.45" customHeight="1" x14ac:dyDescent="0.2">
      <c r="A82" s="118"/>
      <c r="B82" s="119"/>
      <c r="C82" s="188"/>
      <c r="D82" s="118"/>
      <c r="E82" s="121"/>
      <c r="F82" s="121"/>
      <c r="G82" s="207"/>
      <c r="H82" s="123"/>
      <c r="I82" s="111">
        <f t="shared" si="6"/>
        <v>0</v>
      </c>
      <c r="J82" s="210">
        <f t="shared" si="7"/>
        <v>0</v>
      </c>
      <c r="K82" s="111" t="e">
        <f>VLOOKUP(F82,Listes!$G$2:$H$19,2,FALSE)</f>
        <v>#N/A</v>
      </c>
      <c r="L82" s="39" t="e">
        <f t="shared" si="8"/>
        <v>#N/A</v>
      </c>
      <c r="N82" s="24" t="e">
        <f>VLOOKUP(A82,'Composition portefeuille'!$B$2:$D$6,3,FALSE)</f>
        <v>#N/A</v>
      </c>
      <c r="O82" s="24">
        <v>100</v>
      </c>
      <c r="P82" s="24" t="e">
        <f>VLOOKUP(F82,Listes!$G$2:$I$19,3,FALSE)</f>
        <v>#N/A</v>
      </c>
      <c r="Q82" t="s">
        <v>133</v>
      </c>
      <c r="R82" s="109">
        <f t="shared" si="9"/>
        <v>0</v>
      </c>
      <c r="S82" s="110"/>
      <c r="T82" s="109" t="e">
        <f t="shared" si="10"/>
        <v>#N/A</v>
      </c>
    </row>
    <row r="83" spans="1:20" ht="17.45" customHeight="1" x14ac:dyDescent="0.2">
      <c r="A83" s="118"/>
      <c r="B83" s="119"/>
      <c r="C83" s="188"/>
      <c r="D83" s="118"/>
      <c r="E83" s="121"/>
      <c r="F83" s="121"/>
      <c r="G83" s="207"/>
      <c r="H83" s="123"/>
      <c r="I83" s="111">
        <f t="shared" si="6"/>
        <v>0</v>
      </c>
      <c r="J83" s="210">
        <f t="shared" si="7"/>
        <v>0</v>
      </c>
      <c r="K83" s="111" t="e">
        <f>VLOOKUP(F83,Listes!$G$2:$H$19,2,FALSE)</f>
        <v>#N/A</v>
      </c>
      <c r="L83" s="39" t="e">
        <f t="shared" si="8"/>
        <v>#N/A</v>
      </c>
      <c r="N83" s="24" t="e">
        <f>VLOOKUP(A83,'Composition portefeuille'!$B$2:$D$6,3,FALSE)</f>
        <v>#N/A</v>
      </c>
      <c r="O83" s="24">
        <v>100</v>
      </c>
      <c r="P83" s="24" t="e">
        <f>VLOOKUP(F83,Listes!$G$2:$I$19,3,FALSE)</f>
        <v>#N/A</v>
      </c>
      <c r="Q83" t="s">
        <v>133</v>
      </c>
      <c r="R83" s="109">
        <f t="shared" si="9"/>
        <v>0</v>
      </c>
      <c r="S83" s="110"/>
      <c r="T83" s="109" t="e">
        <f t="shared" si="10"/>
        <v>#N/A</v>
      </c>
    </row>
    <row r="84" spans="1:20" ht="17.45" customHeight="1" x14ac:dyDescent="0.2">
      <c r="A84" s="118"/>
      <c r="B84" s="119"/>
      <c r="C84" s="188"/>
      <c r="D84" s="118"/>
      <c r="E84" s="121"/>
      <c r="F84" s="121"/>
      <c r="G84" s="207"/>
      <c r="H84" s="123"/>
      <c r="I84" s="111">
        <f t="shared" si="6"/>
        <v>0</v>
      </c>
      <c r="J84" s="210">
        <f t="shared" si="7"/>
        <v>0</v>
      </c>
      <c r="K84" s="111" t="e">
        <f>VLOOKUP(F84,Listes!$G$2:$H$19,2,FALSE)</f>
        <v>#N/A</v>
      </c>
      <c r="L84" s="39" t="e">
        <f t="shared" si="8"/>
        <v>#N/A</v>
      </c>
      <c r="N84" s="24" t="e">
        <f>VLOOKUP(A84,'Composition portefeuille'!$B$2:$D$6,3,FALSE)</f>
        <v>#N/A</v>
      </c>
      <c r="O84" s="24">
        <v>100</v>
      </c>
      <c r="P84" s="24" t="e">
        <f>VLOOKUP(F84,Listes!$G$2:$I$19,3,FALSE)</f>
        <v>#N/A</v>
      </c>
      <c r="Q84" t="s">
        <v>133</v>
      </c>
      <c r="R84" s="109">
        <f t="shared" si="9"/>
        <v>0</v>
      </c>
      <c r="S84" s="110"/>
      <c r="T84" s="109" t="e">
        <f t="shared" si="10"/>
        <v>#N/A</v>
      </c>
    </row>
    <row r="85" spans="1:20" ht="17.45" customHeight="1" x14ac:dyDescent="0.2">
      <c r="A85" s="118"/>
      <c r="B85" s="119"/>
      <c r="C85" s="188"/>
      <c r="D85" s="118"/>
      <c r="E85" s="121"/>
      <c r="F85" s="121"/>
      <c r="G85" s="207"/>
      <c r="H85" s="123"/>
      <c r="I85" s="111">
        <f t="shared" si="6"/>
        <v>0</v>
      </c>
      <c r="J85" s="210">
        <f t="shared" si="7"/>
        <v>0</v>
      </c>
      <c r="K85" s="111" t="e">
        <f>VLOOKUP(F85,Listes!$G$2:$H$19,2,FALSE)</f>
        <v>#N/A</v>
      </c>
      <c r="L85" s="39" t="e">
        <f t="shared" si="8"/>
        <v>#N/A</v>
      </c>
      <c r="N85" s="24" t="e">
        <f>VLOOKUP(A85,'Composition portefeuille'!$B$2:$D$6,3,FALSE)</f>
        <v>#N/A</v>
      </c>
      <c r="O85" s="24">
        <v>100</v>
      </c>
      <c r="P85" s="24" t="e">
        <f>VLOOKUP(F85,Listes!$G$2:$I$19,3,FALSE)</f>
        <v>#N/A</v>
      </c>
      <c r="Q85" t="s">
        <v>133</v>
      </c>
      <c r="R85" s="109">
        <f t="shared" si="9"/>
        <v>0</v>
      </c>
      <c r="S85" s="110"/>
      <c r="T85" s="109" t="e">
        <f t="shared" si="10"/>
        <v>#N/A</v>
      </c>
    </row>
    <row r="86" spans="1:20" ht="17.45" customHeight="1" x14ac:dyDescent="0.2">
      <c r="A86" s="118"/>
      <c r="B86" s="119"/>
      <c r="C86" s="188"/>
      <c r="D86" s="118"/>
      <c r="E86" s="121"/>
      <c r="F86" s="121"/>
      <c r="G86" s="207"/>
      <c r="H86" s="123"/>
      <c r="I86" s="111">
        <f t="shared" ref="I86:I149" si="11">G86*H86</f>
        <v>0</v>
      </c>
      <c r="J86" s="210">
        <f t="shared" ref="J86:J149" si="12">ROUND(H86*G86*1720/12,0)</f>
        <v>0</v>
      </c>
      <c r="K86" s="111" t="e">
        <f>VLOOKUP(F86,Listes!$G$2:$H$19,2,FALSE)</f>
        <v>#N/A</v>
      </c>
      <c r="L86" s="39" t="e">
        <f t="shared" ref="L86:L149" si="13">ROUND(J86*K86,2)</f>
        <v>#N/A</v>
      </c>
      <c r="N86" s="24" t="e">
        <f>VLOOKUP(A86,'Composition portefeuille'!$B$2:$D$6,3,FALSE)</f>
        <v>#N/A</v>
      </c>
      <c r="O86" s="24">
        <v>100</v>
      </c>
      <c r="P86" s="24" t="e">
        <f>VLOOKUP(F86,Listes!$G$2:$I$19,3,FALSE)</f>
        <v>#N/A</v>
      </c>
      <c r="Q86" t="s">
        <v>133</v>
      </c>
      <c r="R86" s="109">
        <f t="shared" ref="R86:R149" si="14">J86</f>
        <v>0</v>
      </c>
      <c r="S86" s="110"/>
      <c r="T86" s="109" t="e">
        <f t="shared" ref="T86:T149" si="15">L86</f>
        <v>#N/A</v>
      </c>
    </row>
    <row r="87" spans="1:20" ht="17.45" customHeight="1" x14ac:dyDescent="0.2">
      <c r="A87" s="118"/>
      <c r="B87" s="119"/>
      <c r="C87" s="188"/>
      <c r="D87" s="118"/>
      <c r="E87" s="121"/>
      <c r="F87" s="121"/>
      <c r="G87" s="207"/>
      <c r="H87" s="123"/>
      <c r="I87" s="111">
        <f t="shared" si="11"/>
        <v>0</v>
      </c>
      <c r="J87" s="210">
        <f t="shared" si="12"/>
        <v>0</v>
      </c>
      <c r="K87" s="111" t="e">
        <f>VLOOKUP(F87,Listes!$G$2:$H$19,2,FALSE)</f>
        <v>#N/A</v>
      </c>
      <c r="L87" s="39" t="e">
        <f t="shared" si="13"/>
        <v>#N/A</v>
      </c>
      <c r="N87" s="24" t="e">
        <f>VLOOKUP(A87,'Composition portefeuille'!$B$2:$D$6,3,FALSE)</f>
        <v>#N/A</v>
      </c>
      <c r="O87" s="24">
        <v>100</v>
      </c>
      <c r="P87" s="24" t="e">
        <f>VLOOKUP(F87,Listes!$G$2:$I$19,3,FALSE)</f>
        <v>#N/A</v>
      </c>
      <c r="Q87" t="s">
        <v>133</v>
      </c>
      <c r="R87" s="109">
        <f t="shared" si="14"/>
        <v>0</v>
      </c>
      <c r="S87" s="110"/>
      <c r="T87" s="109" t="e">
        <f t="shared" si="15"/>
        <v>#N/A</v>
      </c>
    </row>
    <row r="88" spans="1:20" ht="17.45" customHeight="1" x14ac:dyDescent="0.2">
      <c r="A88" s="118"/>
      <c r="B88" s="119"/>
      <c r="C88" s="188"/>
      <c r="D88" s="118"/>
      <c r="E88" s="121"/>
      <c r="F88" s="121"/>
      <c r="G88" s="207"/>
      <c r="H88" s="123"/>
      <c r="I88" s="111">
        <f t="shared" si="11"/>
        <v>0</v>
      </c>
      <c r="J88" s="210">
        <f t="shared" si="12"/>
        <v>0</v>
      </c>
      <c r="K88" s="111" t="e">
        <f>VLOOKUP(F88,Listes!$G$2:$H$19,2,FALSE)</f>
        <v>#N/A</v>
      </c>
      <c r="L88" s="39" t="e">
        <f t="shared" si="13"/>
        <v>#N/A</v>
      </c>
      <c r="N88" s="24" t="e">
        <f>VLOOKUP(A88,'Composition portefeuille'!$B$2:$D$6,3,FALSE)</f>
        <v>#N/A</v>
      </c>
      <c r="O88" s="24">
        <v>100</v>
      </c>
      <c r="P88" s="24" t="e">
        <f>VLOOKUP(F88,Listes!$G$2:$I$19,3,FALSE)</f>
        <v>#N/A</v>
      </c>
      <c r="Q88" t="s">
        <v>133</v>
      </c>
      <c r="R88" s="109">
        <f t="shared" si="14"/>
        <v>0</v>
      </c>
      <c r="S88" s="110"/>
      <c r="T88" s="109" t="e">
        <f t="shared" si="15"/>
        <v>#N/A</v>
      </c>
    </row>
    <row r="89" spans="1:20" ht="17.45" customHeight="1" x14ac:dyDescent="0.2">
      <c r="A89" s="118"/>
      <c r="B89" s="119"/>
      <c r="C89" s="188"/>
      <c r="D89" s="118"/>
      <c r="E89" s="121"/>
      <c r="F89" s="121"/>
      <c r="G89" s="207"/>
      <c r="H89" s="123"/>
      <c r="I89" s="111">
        <f t="shared" si="11"/>
        <v>0</v>
      </c>
      <c r="J89" s="210">
        <f t="shared" si="12"/>
        <v>0</v>
      </c>
      <c r="K89" s="111" t="e">
        <f>VLOOKUP(F89,Listes!$G$2:$H$19,2,FALSE)</f>
        <v>#N/A</v>
      </c>
      <c r="L89" s="39" t="e">
        <f t="shared" si="13"/>
        <v>#N/A</v>
      </c>
      <c r="N89" s="24" t="e">
        <f>VLOOKUP(A89,'Composition portefeuille'!$B$2:$D$6,3,FALSE)</f>
        <v>#N/A</v>
      </c>
      <c r="O89" s="24">
        <v>100</v>
      </c>
      <c r="P89" s="24" t="e">
        <f>VLOOKUP(F89,Listes!$G$2:$I$19,3,FALSE)</f>
        <v>#N/A</v>
      </c>
      <c r="Q89" t="s">
        <v>133</v>
      </c>
      <c r="R89" s="109">
        <f t="shared" si="14"/>
        <v>0</v>
      </c>
      <c r="S89" s="110"/>
      <c r="T89" s="109" t="e">
        <f t="shared" si="15"/>
        <v>#N/A</v>
      </c>
    </row>
    <row r="90" spans="1:20" ht="17.45" customHeight="1" x14ac:dyDescent="0.2">
      <c r="A90" s="118"/>
      <c r="B90" s="119"/>
      <c r="C90" s="188"/>
      <c r="D90" s="118"/>
      <c r="E90" s="121"/>
      <c r="F90" s="121"/>
      <c r="G90" s="207"/>
      <c r="H90" s="123"/>
      <c r="I90" s="111">
        <f t="shared" si="11"/>
        <v>0</v>
      </c>
      <c r="J90" s="210">
        <f t="shared" si="12"/>
        <v>0</v>
      </c>
      <c r="K90" s="111" t="e">
        <f>VLOOKUP(F90,Listes!$G$2:$H$19,2,FALSE)</f>
        <v>#N/A</v>
      </c>
      <c r="L90" s="39" t="e">
        <f t="shared" si="13"/>
        <v>#N/A</v>
      </c>
      <c r="N90" s="24" t="e">
        <f>VLOOKUP(A90,'Composition portefeuille'!$B$2:$D$6,3,FALSE)</f>
        <v>#N/A</v>
      </c>
      <c r="O90" s="24">
        <v>100</v>
      </c>
      <c r="P90" s="24" t="e">
        <f>VLOOKUP(F90,Listes!$G$2:$I$19,3,FALSE)</f>
        <v>#N/A</v>
      </c>
      <c r="Q90" t="s">
        <v>133</v>
      </c>
      <c r="R90" s="109">
        <f t="shared" si="14"/>
        <v>0</v>
      </c>
      <c r="S90" s="110"/>
      <c r="T90" s="109" t="e">
        <f t="shared" si="15"/>
        <v>#N/A</v>
      </c>
    </row>
    <row r="91" spans="1:20" ht="17.45" customHeight="1" x14ac:dyDescent="0.2">
      <c r="A91" s="118"/>
      <c r="B91" s="119"/>
      <c r="C91" s="188"/>
      <c r="D91" s="118"/>
      <c r="E91" s="121"/>
      <c r="F91" s="121"/>
      <c r="G91" s="207"/>
      <c r="H91" s="123"/>
      <c r="I91" s="111">
        <f t="shared" si="11"/>
        <v>0</v>
      </c>
      <c r="J91" s="210">
        <f t="shared" si="12"/>
        <v>0</v>
      </c>
      <c r="K91" s="111" t="e">
        <f>VLOOKUP(F91,Listes!$G$2:$H$19,2,FALSE)</f>
        <v>#N/A</v>
      </c>
      <c r="L91" s="39" t="e">
        <f t="shared" si="13"/>
        <v>#N/A</v>
      </c>
      <c r="N91" s="24" t="e">
        <f>VLOOKUP(A91,'Composition portefeuille'!$B$2:$D$6,3,FALSE)</f>
        <v>#N/A</v>
      </c>
      <c r="O91" s="24">
        <v>100</v>
      </c>
      <c r="P91" s="24" t="e">
        <f>VLOOKUP(F91,Listes!$G$2:$I$19,3,FALSE)</f>
        <v>#N/A</v>
      </c>
      <c r="Q91" t="s">
        <v>133</v>
      </c>
      <c r="R91" s="109">
        <f t="shared" si="14"/>
        <v>0</v>
      </c>
      <c r="S91" s="110"/>
      <c r="T91" s="109" t="e">
        <f t="shared" si="15"/>
        <v>#N/A</v>
      </c>
    </row>
    <row r="92" spans="1:20" ht="17.45" customHeight="1" x14ac:dyDescent="0.2">
      <c r="A92" s="118"/>
      <c r="B92" s="119"/>
      <c r="C92" s="188"/>
      <c r="D92" s="118"/>
      <c r="E92" s="121"/>
      <c r="F92" s="121"/>
      <c r="G92" s="207"/>
      <c r="H92" s="123"/>
      <c r="I92" s="111">
        <f t="shared" si="11"/>
        <v>0</v>
      </c>
      <c r="J92" s="210">
        <f t="shared" si="12"/>
        <v>0</v>
      </c>
      <c r="K92" s="111" t="e">
        <f>VLOOKUP(F92,Listes!$G$2:$H$19,2,FALSE)</f>
        <v>#N/A</v>
      </c>
      <c r="L92" s="39" t="e">
        <f t="shared" si="13"/>
        <v>#N/A</v>
      </c>
      <c r="N92" s="24" t="e">
        <f>VLOOKUP(A92,'Composition portefeuille'!$B$2:$D$6,3,FALSE)</f>
        <v>#N/A</v>
      </c>
      <c r="O92" s="24">
        <v>100</v>
      </c>
      <c r="P92" s="24" t="e">
        <f>VLOOKUP(F92,Listes!$G$2:$I$19,3,FALSE)</f>
        <v>#N/A</v>
      </c>
      <c r="Q92" t="s">
        <v>133</v>
      </c>
      <c r="R92" s="109">
        <f t="shared" si="14"/>
        <v>0</v>
      </c>
      <c r="S92" s="110"/>
      <c r="T92" s="109" t="e">
        <f t="shared" si="15"/>
        <v>#N/A</v>
      </c>
    </row>
    <row r="93" spans="1:20" ht="17.45" customHeight="1" x14ac:dyDescent="0.2">
      <c r="A93" s="118"/>
      <c r="B93" s="119"/>
      <c r="C93" s="188"/>
      <c r="D93" s="118"/>
      <c r="E93" s="121"/>
      <c r="F93" s="121"/>
      <c r="G93" s="207"/>
      <c r="H93" s="123"/>
      <c r="I93" s="111">
        <f t="shared" si="11"/>
        <v>0</v>
      </c>
      <c r="J93" s="210">
        <f t="shared" si="12"/>
        <v>0</v>
      </c>
      <c r="K93" s="111" t="e">
        <f>VLOOKUP(F93,Listes!$G$2:$H$19,2,FALSE)</f>
        <v>#N/A</v>
      </c>
      <c r="L93" s="39" t="e">
        <f t="shared" si="13"/>
        <v>#N/A</v>
      </c>
      <c r="N93" s="24" t="e">
        <f>VLOOKUP(A93,'Composition portefeuille'!$B$2:$D$6,3,FALSE)</f>
        <v>#N/A</v>
      </c>
      <c r="O93" s="24">
        <v>100</v>
      </c>
      <c r="P93" s="24" t="e">
        <f>VLOOKUP(F93,Listes!$G$2:$I$19,3,FALSE)</f>
        <v>#N/A</v>
      </c>
      <c r="Q93" t="s">
        <v>133</v>
      </c>
      <c r="R93" s="109">
        <f t="shared" si="14"/>
        <v>0</v>
      </c>
      <c r="S93" s="110"/>
      <c r="T93" s="109" t="e">
        <f t="shared" si="15"/>
        <v>#N/A</v>
      </c>
    </row>
    <row r="94" spans="1:20" ht="17.45" customHeight="1" x14ac:dyDescent="0.2">
      <c r="A94" s="118"/>
      <c r="B94" s="119"/>
      <c r="C94" s="188"/>
      <c r="D94" s="118"/>
      <c r="E94" s="121"/>
      <c r="F94" s="121"/>
      <c r="G94" s="207"/>
      <c r="H94" s="123"/>
      <c r="I94" s="111">
        <f t="shared" si="11"/>
        <v>0</v>
      </c>
      <c r="J94" s="210">
        <f t="shared" si="12"/>
        <v>0</v>
      </c>
      <c r="K94" s="111" t="e">
        <f>VLOOKUP(F94,Listes!$G$2:$H$19,2,FALSE)</f>
        <v>#N/A</v>
      </c>
      <c r="L94" s="39" t="e">
        <f t="shared" si="13"/>
        <v>#N/A</v>
      </c>
      <c r="N94" s="24" t="e">
        <f>VLOOKUP(A94,'Composition portefeuille'!$B$2:$D$6,3,FALSE)</f>
        <v>#N/A</v>
      </c>
      <c r="O94" s="24">
        <v>100</v>
      </c>
      <c r="P94" s="24" t="e">
        <f>VLOOKUP(F94,Listes!$G$2:$I$19,3,FALSE)</f>
        <v>#N/A</v>
      </c>
      <c r="Q94" t="s">
        <v>133</v>
      </c>
      <c r="R94" s="109">
        <f t="shared" si="14"/>
        <v>0</v>
      </c>
      <c r="S94" s="110"/>
      <c r="T94" s="109" t="e">
        <f t="shared" si="15"/>
        <v>#N/A</v>
      </c>
    </row>
    <row r="95" spans="1:20" ht="17.45" customHeight="1" x14ac:dyDescent="0.2">
      <c r="A95" s="118"/>
      <c r="B95" s="119"/>
      <c r="C95" s="188"/>
      <c r="D95" s="118"/>
      <c r="E95" s="121"/>
      <c r="F95" s="121"/>
      <c r="G95" s="207"/>
      <c r="H95" s="123"/>
      <c r="I95" s="111">
        <f t="shared" si="11"/>
        <v>0</v>
      </c>
      <c r="J95" s="210">
        <f t="shared" si="12"/>
        <v>0</v>
      </c>
      <c r="K95" s="111" t="e">
        <f>VLOOKUP(F95,Listes!$G$2:$H$19,2,FALSE)</f>
        <v>#N/A</v>
      </c>
      <c r="L95" s="39" t="e">
        <f t="shared" si="13"/>
        <v>#N/A</v>
      </c>
      <c r="N95" s="24" t="e">
        <f>VLOOKUP(A95,'Composition portefeuille'!$B$2:$D$6,3,FALSE)</f>
        <v>#N/A</v>
      </c>
      <c r="O95" s="24">
        <v>100</v>
      </c>
      <c r="P95" s="24" t="e">
        <f>VLOOKUP(F95,Listes!$G$2:$I$19,3,FALSE)</f>
        <v>#N/A</v>
      </c>
      <c r="Q95" t="s">
        <v>133</v>
      </c>
      <c r="R95" s="109">
        <f t="shared" si="14"/>
        <v>0</v>
      </c>
      <c r="S95" s="110"/>
      <c r="T95" s="109" t="e">
        <f t="shared" si="15"/>
        <v>#N/A</v>
      </c>
    </row>
    <row r="96" spans="1:20" ht="17.45" customHeight="1" x14ac:dyDescent="0.2">
      <c r="A96" s="118"/>
      <c r="B96" s="119"/>
      <c r="C96" s="188"/>
      <c r="D96" s="118"/>
      <c r="E96" s="121"/>
      <c r="F96" s="121"/>
      <c r="G96" s="207"/>
      <c r="H96" s="123"/>
      <c r="I96" s="111">
        <f t="shared" si="11"/>
        <v>0</v>
      </c>
      <c r="J96" s="210">
        <f t="shared" si="12"/>
        <v>0</v>
      </c>
      <c r="K96" s="111" t="e">
        <f>VLOOKUP(F96,Listes!$G$2:$H$19,2,FALSE)</f>
        <v>#N/A</v>
      </c>
      <c r="L96" s="39" t="e">
        <f t="shared" si="13"/>
        <v>#N/A</v>
      </c>
      <c r="N96" s="24" t="e">
        <f>VLOOKUP(A96,'Composition portefeuille'!$B$2:$D$6,3,FALSE)</f>
        <v>#N/A</v>
      </c>
      <c r="O96" s="24">
        <v>100</v>
      </c>
      <c r="P96" s="24" t="e">
        <f>VLOOKUP(F96,Listes!$G$2:$I$19,3,FALSE)</f>
        <v>#N/A</v>
      </c>
      <c r="Q96" t="s">
        <v>133</v>
      </c>
      <c r="R96" s="109">
        <f t="shared" si="14"/>
        <v>0</v>
      </c>
      <c r="S96" s="110"/>
      <c r="T96" s="109" t="e">
        <f t="shared" si="15"/>
        <v>#N/A</v>
      </c>
    </row>
    <row r="97" spans="1:20" ht="17.45" customHeight="1" x14ac:dyDescent="0.2">
      <c r="A97" s="118"/>
      <c r="B97" s="119"/>
      <c r="C97" s="188"/>
      <c r="D97" s="118"/>
      <c r="E97" s="121"/>
      <c r="F97" s="121"/>
      <c r="G97" s="207"/>
      <c r="H97" s="123"/>
      <c r="I97" s="111">
        <f t="shared" si="11"/>
        <v>0</v>
      </c>
      <c r="J97" s="210">
        <f t="shared" si="12"/>
        <v>0</v>
      </c>
      <c r="K97" s="111" t="e">
        <f>VLOOKUP(F97,Listes!$G$2:$H$19,2,FALSE)</f>
        <v>#N/A</v>
      </c>
      <c r="L97" s="39" t="e">
        <f t="shared" si="13"/>
        <v>#N/A</v>
      </c>
      <c r="N97" s="24" t="e">
        <f>VLOOKUP(A97,'Composition portefeuille'!$B$2:$D$6,3,FALSE)</f>
        <v>#N/A</v>
      </c>
      <c r="O97" s="24">
        <v>100</v>
      </c>
      <c r="P97" s="24" t="e">
        <f>VLOOKUP(F97,Listes!$G$2:$I$19,3,FALSE)</f>
        <v>#N/A</v>
      </c>
      <c r="Q97" t="s">
        <v>133</v>
      </c>
      <c r="R97" s="109">
        <f t="shared" si="14"/>
        <v>0</v>
      </c>
      <c r="S97" s="110"/>
      <c r="T97" s="109" t="e">
        <f t="shared" si="15"/>
        <v>#N/A</v>
      </c>
    </row>
    <row r="98" spans="1:20" ht="17.45" customHeight="1" x14ac:dyDescent="0.2">
      <c r="A98" s="118"/>
      <c r="B98" s="119"/>
      <c r="C98" s="188"/>
      <c r="D98" s="118"/>
      <c r="E98" s="121"/>
      <c r="F98" s="121"/>
      <c r="G98" s="207"/>
      <c r="H98" s="123"/>
      <c r="I98" s="111">
        <f t="shared" si="11"/>
        <v>0</v>
      </c>
      <c r="J98" s="210">
        <f t="shared" si="12"/>
        <v>0</v>
      </c>
      <c r="K98" s="111" t="e">
        <f>VLOOKUP(F98,Listes!$G$2:$H$19,2,FALSE)</f>
        <v>#N/A</v>
      </c>
      <c r="L98" s="39" t="e">
        <f t="shared" si="13"/>
        <v>#N/A</v>
      </c>
      <c r="N98" s="24" t="e">
        <f>VLOOKUP(A98,'Composition portefeuille'!$B$2:$D$6,3,FALSE)</f>
        <v>#N/A</v>
      </c>
      <c r="O98" s="24">
        <v>100</v>
      </c>
      <c r="P98" s="24" t="e">
        <f>VLOOKUP(F98,Listes!$G$2:$I$19,3,FALSE)</f>
        <v>#N/A</v>
      </c>
      <c r="Q98" t="s">
        <v>133</v>
      </c>
      <c r="R98" s="109">
        <f t="shared" si="14"/>
        <v>0</v>
      </c>
      <c r="S98" s="110"/>
      <c r="T98" s="109" t="e">
        <f t="shared" si="15"/>
        <v>#N/A</v>
      </c>
    </row>
    <row r="99" spans="1:20" ht="17.45" customHeight="1" x14ac:dyDescent="0.2">
      <c r="A99" s="118"/>
      <c r="B99" s="119"/>
      <c r="C99" s="188"/>
      <c r="D99" s="118"/>
      <c r="E99" s="121"/>
      <c r="F99" s="121"/>
      <c r="G99" s="207"/>
      <c r="H99" s="123"/>
      <c r="I99" s="111">
        <f t="shared" si="11"/>
        <v>0</v>
      </c>
      <c r="J99" s="210">
        <f t="shared" si="12"/>
        <v>0</v>
      </c>
      <c r="K99" s="111" t="e">
        <f>VLOOKUP(F99,Listes!$G$2:$H$19,2,FALSE)</f>
        <v>#N/A</v>
      </c>
      <c r="L99" s="39" t="e">
        <f t="shared" si="13"/>
        <v>#N/A</v>
      </c>
      <c r="N99" s="24" t="e">
        <f>VLOOKUP(A99,'Composition portefeuille'!$B$2:$D$6,3,FALSE)</f>
        <v>#N/A</v>
      </c>
      <c r="O99" s="24">
        <v>100</v>
      </c>
      <c r="P99" s="24" t="e">
        <f>VLOOKUP(F99,Listes!$G$2:$I$19,3,FALSE)</f>
        <v>#N/A</v>
      </c>
      <c r="Q99" t="s">
        <v>133</v>
      </c>
      <c r="R99" s="109">
        <f t="shared" si="14"/>
        <v>0</v>
      </c>
      <c r="S99" s="110"/>
      <c r="T99" s="109" t="e">
        <f t="shared" si="15"/>
        <v>#N/A</v>
      </c>
    </row>
    <row r="100" spans="1:20" ht="17.45" customHeight="1" x14ac:dyDescent="0.2">
      <c r="A100" s="118"/>
      <c r="B100" s="119"/>
      <c r="C100" s="188"/>
      <c r="D100" s="118"/>
      <c r="E100" s="121"/>
      <c r="F100" s="121"/>
      <c r="G100" s="207"/>
      <c r="H100" s="123"/>
      <c r="I100" s="111">
        <f t="shared" si="11"/>
        <v>0</v>
      </c>
      <c r="J100" s="210">
        <f t="shared" si="12"/>
        <v>0</v>
      </c>
      <c r="K100" s="111" t="e">
        <f>VLOOKUP(F100,Listes!$G$2:$H$19,2,FALSE)</f>
        <v>#N/A</v>
      </c>
      <c r="L100" s="39" t="e">
        <f t="shared" si="13"/>
        <v>#N/A</v>
      </c>
      <c r="N100" s="24" t="e">
        <f>VLOOKUP(A100,'Composition portefeuille'!$B$2:$D$6,3,FALSE)</f>
        <v>#N/A</v>
      </c>
      <c r="O100" s="24">
        <v>100</v>
      </c>
      <c r="P100" s="24" t="e">
        <f>VLOOKUP(F100,Listes!$G$2:$I$19,3,FALSE)</f>
        <v>#N/A</v>
      </c>
      <c r="Q100" t="s">
        <v>133</v>
      </c>
      <c r="R100" s="109">
        <f t="shared" si="14"/>
        <v>0</v>
      </c>
      <c r="S100" s="110"/>
      <c r="T100" s="109" t="e">
        <f t="shared" si="15"/>
        <v>#N/A</v>
      </c>
    </row>
    <row r="101" spans="1:20" ht="17.45" customHeight="1" x14ac:dyDescent="0.2">
      <c r="A101" s="118"/>
      <c r="B101" s="119"/>
      <c r="C101" s="188"/>
      <c r="D101" s="118"/>
      <c r="E101" s="121"/>
      <c r="F101" s="121"/>
      <c r="G101" s="207"/>
      <c r="H101" s="123"/>
      <c r="I101" s="111">
        <f t="shared" si="11"/>
        <v>0</v>
      </c>
      <c r="J101" s="210">
        <f t="shared" si="12"/>
        <v>0</v>
      </c>
      <c r="K101" s="111" t="e">
        <f>VLOOKUP(F101,Listes!$G$2:$H$19,2,FALSE)</f>
        <v>#N/A</v>
      </c>
      <c r="L101" s="39" t="e">
        <f t="shared" si="13"/>
        <v>#N/A</v>
      </c>
      <c r="N101" s="24" t="e">
        <f>VLOOKUP(A101,'Composition portefeuille'!$B$2:$D$6,3,FALSE)</f>
        <v>#N/A</v>
      </c>
      <c r="O101" s="24">
        <v>100</v>
      </c>
      <c r="P101" s="24" t="e">
        <f>VLOOKUP(F101,Listes!$G$2:$I$19,3,FALSE)</f>
        <v>#N/A</v>
      </c>
      <c r="Q101" t="s">
        <v>133</v>
      </c>
      <c r="R101" s="109">
        <f t="shared" si="14"/>
        <v>0</v>
      </c>
      <c r="S101" s="110"/>
      <c r="T101" s="109" t="e">
        <f t="shared" si="15"/>
        <v>#N/A</v>
      </c>
    </row>
    <row r="102" spans="1:20" ht="17.45" customHeight="1" x14ac:dyDescent="0.2">
      <c r="A102" s="118"/>
      <c r="B102" s="119"/>
      <c r="C102" s="188"/>
      <c r="D102" s="118"/>
      <c r="E102" s="121"/>
      <c r="F102" s="121"/>
      <c r="G102" s="207"/>
      <c r="H102" s="123"/>
      <c r="I102" s="111">
        <f t="shared" si="11"/>
        <v>0</v>
      </c>
      <c r="J102" s="210">
        <f t="shared" si="12"/>
        <v>0</v>
      </c>
      <c r="K102" s="111" t="e">
        <f>VLOOKUP(F102,Listes!$G$2:$H$19,2,FALSE)</f>
        <v>#N/A</v>
      </c>
      <c r="L102" s="39" t="e">
        <f t="shared" si="13"/>
        <v>#N/A</v>
      </c>
      <c r="N102" s="24" t="e">
        <f>VLOOKUP(A102,'Composition portefeuille'!$B$2:$D$6,3,FALSE)</f>
        <v>#N/A</v>
      </c>
      <c r="O102" s="24">
        <v>100</v>
      </c>
      <c r="P102" s="24" t="e">
        <f>VLOOKUP(F102,Listes!$G$2:$I$19,3,FALSE)</f>
        <v>#N/A</v>
      </c>
      <c r="Q102" t="s">
        <v>133</v>
      </c>
      <c r="R102" s="109">
        <f t="shared" si="14"/>
        <v>0</v>
      </c>
      <c r="S102" s="110"/>
      <c r="T102" s="109" t="e">
        <f t="shared" si="15"/>
        <v>#N/A</v>
      </c>
    </row>
    <row r="103" spans="1:20" ht="17.45" customHeight="1" x14ac:dyDescent="0.2">
      <c r="A103" s="118"/>
      <c r="B103" s="119"/>
      <c r="C103" s="188"/>
      <c r="D103" s="118"/>
      <c r="E103" s="121"/>
      <c r="F103" s="121"/>
      <c r="G103" s="207"/>
      <c r="H103" s="123"/>
      <c r="I103" s="111">
        <f t="shared" si="11"/>
        <v>0</v>
      </c>
      <c r="J103" s="210">
        <f t="shared" si="12"/>
        <v>0</v>
      </c>
      <c r="K103" s="111" t="e">
        <f>VLOOKUP(F103,Listes!$G$2:$H$19,2,FALSE)</f>
        <v>#N/A</v>
      </c>
      <c r="L103" s="39" t="e">
        <f t="shared" si="13"/>
        <v>#N/A</v>
      </c>
      <c r="N103" s="24" t="e">
        <f>VLOOKUP(A103,'Composition portefeuille'!$B$2:$D$6,3,FALSE)</f>
        <v>#N/A</v>
      </c>
      <c r="O103" s="24">
        <v>100</v>
      </c>
      <c r="P103" s="24" t="e">
        <f>VLOOKUP(F103,Listes!$G$2:$I$19,3,FALSE)</f>
        <v>#N/A</v>
      </c>
      <c r="Q103" t="s">
        <v>133</v>
      </c>
      <c r="R103" s="109">
        <f t="shared" si="14"/>
        <v>0</v>
      </c>
      <c r="S103" s="110"/>
      <c r="T103" s="109" t="e">
        <f t="shared" si="15"/>
        <v>#N/A</v>
      </c>
    </row>
    <row r="104" spans="1:20" ht="17.45" customHeight="1" x14ac:dyDescent="0.2">
      <c r="A104" s="118"/>
      <c r="B104" s="119"/>
      <c r="C104" s="188"/>
      <c r="D104" s="118"/>
      <c r="E104" s="121"/>
      <c r="F104" s="121"/>
      <c r="G104" s="207"/>
      <c r="H104" s="123"/>
      <c r="I104" s="111">
        <f t="shared" si="11"/>
        <v>0</v>
      </c>
      <c r="J104" s="210">
        <f t="shared" si="12"/>
        <v>0</v>
      </c>
      <c r="K104" s="111" t="e">
        <f>VLOOKUP(F104,Listes!$G$2:$H$19,2,FALSE)</f>
        <v>#N/A</v>
      </c>
      <c r="L104" s="39" t="e">
        <f t="shared" si="13"/>
        <v>#N/A</v>
      </c>
      <c r="N104" s="24" t="e">
        <f>VLOOKUP(A104,'Composition portefeuille'!$B$2:$D$6,3,FALSE)</f>
        <v>#N/A</v>
      </c>
      <c r="O104" s="24">
        <v>100</v>
      </c>
      <c r="P104" s="24" t="e">
        <f>VLOOKUP(F104,Listes!$G$2:$I$19,3,FALSE)</f>
        <v>#N/A</v>
      </c>
      <c r="Q104" t="s">
        <v>133</v>
      </c>
      <c r="R104" s="109">
        <f t="shared" si="14"/>
        <v>0</v>
      </c>
      <c r="S104" s="110"/>
      <c r="T104" s="109" t="e">
        <f t="shared" si="15"/>
        <v>#N/A</v>
      </c>
    </row>
    <row r="105" spans="1:20" ht="17.45" customHeight="1" x14ac:dyDescent="0.2">
      <c r="A105" s="118"/>
      <c r="B105" s="119"/>
      <c r="C105" s="188"/>
      <c r="D105" s="118"/>
      <c r="E105" s="121"/>
      <c r="F105" s="121"/>
      <c r="G105" s="207"/>
      <c r="H105" s="123"/>
      <c r="I105" s="111">
        <f t="shared" si="11"/>
        <v>0</v>
      </c>
      <c r="J105" s="210">
        <f t="shared" si="12"/>
        <v>0</v>
      </c>
      <c r="K105" s="111" t="e">
        <f>VLOOKUP(F105,Listes!$G$2:$H$19,2,FALSE)</f>
        <v>#N/A</v>
      </c>
      <c r="L105" s="39" t="e">
        <f t="shared" si="13"/>
        <v>#N/A</v>
      </c>
      <c r="N105" s="24" t="e">
        <f>VLOOKUP(A105,'Composition portefeuille'!$B$2:$D$6,3,FALSE)</f>
        <v>#N/A</v>
      </c>
      <c r="O105" s="24">
        <v>100</v>
      </c>
      <c r="P105" s="24" t="e">
        <f>VLOOKUP(F105,Listes!$G$2:$I$19,3,FALSE)</f>
        <v>#N/A</v>
      </c>
      <c r="Q105" t="s">
        <v>133</v>
      </c>
      <c r="R105" s="109">
        <f t="shared" si="14"/>
        <v>0</v>
      </c>
      <c r="S105" s="110"/>
      <c r="T105" s="109" t="e">
        <f t="shared" si="15"/>
        <v>#N/A</v>
      </c>
    </row>
    <row r="106" spans="1:20" ht="17.45" customHeight="1" x14ac:dyDescent="0.2">
      <c r="A106" s="118"/>
      <c r="B106" s="119"/>
      <c r="C106" s="188"/>
      <c r="D106" s="118"/>
      <c r="E106" s="121"/>
      <c r="F106" s="121"/>
      <c r="G106" s="207"/>
      <c r="H106" s="123"/>
      <c r="I106" s="111">
        <f t="shared" si="11"/>
        <v>0</v>
      </c>
      <c r="J106" s="210">
        <f t="shared" si="12"/>
        <v>0</v>
      </c>
      <c r="K106" s="111" t="e">
        <f>VLOOKUP(F106,Listes!$G$2:$H$19,2,FALSE)</f>
        <v>#N/A</v>
      </c>
      <c r="L106" s="39" t="e">
        <f t="shared" si="13"/>
        <v>#N/A</v>
      </c>
      <c r="N106" s="24" t="e">
        <f>VLOOKUP(A106,'Composition portefeuille'!$B$2:$D$6,3,FALSE)</f>
        <v>#N/A</v>
      </c>
      <c r="O106" s="24">
        <v>100</v>
      </c>
      <c r="P106" s="24" t="e">
        <f>VLOOKUP(F106,Listes!$G$2:$I$19,3,FALSE)</f>
        <v>#N/A</v>
      </c>
      <c r="Q106" t="s">
        <v>133</v>
      </c>
      <c r="R106" s="109">
        <f t="shared" si="14"/>
        <v>0</v>
      </c>
      <c r="S106" s="110"/>
      <c r="T106" s="109" t="e">
        <f t="shared" si="15"/>
        <v>#N/A</v>
      </c>
    </row>
    <row r="107" spans="1:20" ht="17.45" customHeight="1" x14ac:dyDescent="0.2">
      <c r="A107" s="118"/>
      <c r="B107" s="119"/>
      <c r="C107" s="188"/>
      <c r="D107" s="118"/>
      <c r="E107" s="121"/>
      <c r="F107" s="121"/>
      <c r="G107" s="207"/>
      <c r="H107" s="123"/>
      <c r="I107" s="111">
        <f t="shared" si="11"/>
        <v>0</v>
      </c>
      <c r="J107" s="210">
        <f t="shared" si="12"/>
        <v>0</v>
      </c>
      <c r="K107" s="111" t="e">
        <f>VLOOKUP(F107,Listes!$G$2:$H$19,2,FALSE)</f>
        <v>#N/A</v>
      </c>
      <c r="L107" s="39" t="e">
        <f t="shared" si="13"/>
        <v>#N/A</v>
      </c>
      <c r="N107" s="24" t="e">
        <f>VLOOKUP(A107,'Composition portefeuille'!$B$2:$D$6,3,FALSE)</f>
        <v>#N/A</v>
      </c>
      <c r="O107" s="24">
        <v>100</v>
      </c>
      <c r="P107" s="24" t="e">
        <f>VLOOKUP(F107,Listes!$G$2:$I$19,3,FALSE)</f>
        <v>#N/A</v>
      </c>
      <c r="Q107" t="s">
        <v>133</v>
      </c>
      <c r="R107" s="109">
        <f t="shared" si="14"/>
        <v>0</v>
      </c>
      <c r="S107" s="110"/>
      <c r="T107" s="109" t="e">
        <f t="shared" si="15"/>
        <v>#N/A</v>
      </c>
    </row>
    <row r="108" spans="1:20" ht="17.45" customHeight="1" x14ac:dyDescent="0.2">
      <c r="A108" s="118"/>
      <c r="B108" s="119"/>
      <c r="C108" s="188"/>
      <c r="D108" s="118"/>
      <c r="E108" s="121"/>
      <c r="F108" s="121"/>
      <c r="G108" s="207"/>
      <c r="H108" s="123"/>
      <c r="I108" s="111">
        <f t="shared" si="11"/>
        <v>0</v>
      </c>
      <c r="J108" s="210">
        <f t="shared" si="12"/>
        <v>0</v>
      </c>
      <c r="K108" s="111" t="e">
        <f>VLOOKUP(F108,Listes!$G$2:$H$19,2,FALSE)</f>
        <v>#N/A</v>
      </c>
      <c r="L108" s="39" t="e">
        <f t="shared" si="13"/>
        <v>#N/A</v>
      </c>
      <c r="N108" s="24" t="e">
        <f>VLOOKUP(A108,'Composition portefeuille'!$B$2:$D$6,3,FALSE)</f>
        <v>#N/A</v>
      </c>
      <c r="O108" s="24">
        <v>100</v>
      </c>
      <c r="P108" s="24" t="e">
        <f>VLOOKUP(F108,Listes!$G$2:$I$19,3,FALSE)</f>
        <v>#N/A</v>
      </c>
      <c r="Q108" t="s">
        <v>133</v>
      </c>
      <c r="R108" s="109">
        <f t="shared" si="14"/>
        <v>0</v>
      </c>
      <c r="S108" s="110"/>
      <c r="T108" s="109" t="e">
        <f t="shared" si="15"/>
        <v>#N/A</v>
      </c>
    </row>
    <row r="109" spans="1:20" ht="17.45" customHeight="1" x14ac:dyDescent="0.2">
      <c r="A109" s="118"/>
      <c r="B109" s="119"/>
      <c r="C109" s="188"/>
      <c r="D109" s="118"/>
      <c r="E109" s="121"/>
      <c r="F109" s="121"/>
      <c r="G109" s="207"/>
      <c r="H109" s="123"/>
      <c r="I109" s="111">
        <f t="shared" si="11"/>
        <v>0</v>
      </c>
      <c r="J109" s="210">
        <f t="shared" si="12"/>
        <v>0</v>
      </c>
      <c r="K109" s="111" t="e">
        <f>VLOOKUP(F109,Listes!$G$2:$H$19,2,FALSE)</f>
        <v>#N/A</v>
      </c>
      <c r="L109" s="39" t="e">
        <f t="shared" si="13"/>
        <v>#N/A</v>
      </c>
      <c r="N109" s="24" t="e">
        <f>VLOOKUP(A109,'Composition portefeuille'!$B$2:$D$6,3,FALSE)</f>
        <v>#N/A</v>
      </c>
      <c r="O109" s="24">
        <v>100</v>
      </c>
      <c r="P109" s="24" t="e">
        <f>VLOOKUP(F109,Listes!$G$2:$I$19,3,FALSE)</f>
        <v>#N/A</v>
      </c>
      <c r="Q109" t="s">
        <v>133</v>
      </c>
      <c r="R109" s="109">
        <f t="shared" si="14"/>
        <v>0</v>
      </c>
      <c r="S109" s="110"/>
      <c r="T109" s="109" t="e">
        <f t="shared" si="15"/>
        <v>#N/A</v>
      </c>
    </row>
    <row r="110" spans="1:20" ht="17.45" customHeight="1" x14ac:dyDescent="0.2">
      <c r="A110" s="118"/>
      <c r="B110" s="119"/>
      <c r="C110" s="188"/>
      <c r="D110" s="118"/>
      <c r="E110" s="121"/>
      <c r="F110" s="121"/>
      <c r="G110" s="207"/>
      <c r="H110" s="123"/>
      <c r="I110" s="111">
        <f t="shared" si="11"/>
        <v>0</v>
      </c>
      <c r="J110" s="210">
        <f t="shared" si="12"/>
        <v>0</v>
      </c>
      <c r="K110" s="111" t="e">
        <f>VLOOKUP(F110,Listes!$G$2:$H$19,2,FALSE)</f>
        <v>#N/A</v>
      </c>
      <c r="L110" s="39" t="e">
        <f t="shared" si="13"/>
        <v>#N/A</v>
      </c>
      <c r="N110" s="24" t="e">
        <f>VLOOKUP(A110,'Composition portefeuille'!$B$2:$D$6,3,FALSE)</f>
        <v>#N/A</v>
      </c>
      <c r="O110" s="24">
        <v>100</v>
      </c>
      <c r="P110" s="24" t="e">
        <f>VLOOKUP(F110,Listes!$G$2:$I$19,3,FALSE)</f>
        <v>#N/A</v>
      </c>
      <c r="Q110" t="s">
        <v>133</v>
      </c>
      <c r="R110" s="109">
        <f t="shared" si="14"/>
        <v>0</v>
      </c>
      <c r="S110" s="110"/>
      <c r="T110" s="109" t="e">
        <f t="shared" si="15"/>
        <v>#N/A</v>
      </c>
    </row>
    <row r="111" spans="1:20" ht="17.45" customHeight="1" x14ac:dyDescent="0.2">
      <c r="A111" s="118"/>
      <c r="B111" s="119"/>
      <c r="C111" s="188"/>
      <c r="D111" s="118"/>
      <c r="E111" s="121"/>
      <c r="F111" s="121"/>
      <c r="G111" s="207"/>
      <c r="H111" s="123"/>
      <c r="I111" s="111">
        <f t="shared" si="11"/>
        <v>0</v>
      </c>
      <c r="J111" s="210">
        <f t="shared" si="12"/>
        <v>0</v>
      </c>
      <c r="K111" s="111" t="e">
        <f>VLOOKUP(F111,Listes!$G$2:$H$19,2,FALSE)</f>
        <v>#N/A</v>
      </c>
      <c r="L111" s="39" t="e">
        <f t="shared" si="13"/>
        <v>#N/A</v>
      </c>
      <c r="N111" s="24" t="e">
        <f>VLOOKUP(A111,'Composition portefeuille'!$B$2:$D$6,3,FALSE)</f>
        <v>#N/A</v>
      </c>
      <c r="O111" s="24">
        <v>100</v>
      </c>
      <c r="P111" s="24" t="e">
        <f>VLOOKUP(F111,Listes!$G$2:$I$19,3,FALSE)</f>
        <v>#N/A</v>
      </c>
      <c r="Q111" t="s">
        <v>133</v>
      </c>
      <c r="R111" s="109">
        <f t="shared" si="14"/>
        <v>0</v>
      </c>
      <c r="S111" s="110"/>
      <c r="T111" s="109" t="e">
        <f t="shared" si="15"/>
        <v>#N/A</v>
      </c>
    </row>
    <row r="112" spans="1:20" ht="17.45" customHeight="1" x14ac:dyDescent="0.2">
      <c r="A112" s="118"/>
      <c r="B112" s="119"/>
      <c r="C112" s="188"/>
      <c r="D112" s="118"/>
      <c r="E112" s="121"/>
      <c r="F112" s="121"/>
      <c r="G112" s="207"/>
      <c r="H112" s="123"/>
      <c r="I112" s="111">
        <f t="shared" si="11"/>
        <v>0</v>
      </c>
      <c r="J112" s="210">
        <f t="shared" si="12"/>
        <v>0</v>
      </c>
      <c r="K112" s="111" t="e">
        <f>VLOOKUP(F112,Listes!$G$2:$H$19,2,FALSE)</f>
        <v>#N/A</v>
      </c>
      <c r="L112" s="39" t="e">
        <f t="shared" si="13"/>
        <v>#N/A</v>
      </c>
      <c r="N112" s="24" t="e">
        <f>VLOOKUP(A112,'Composition portefeuille'!$B$2:$D$6,3,FALSE)</f>
        <v>#N/A</v>
      </c>
      <c r="O112" s="24">
        <v>100</v>
      </c>
      <c r="P112" s="24" t="e">
        <f>VLOOKUP(F112,Listes!$G$2:$I$19,3,FALSE)</f>
        <v>#N/A</v>
      </c>
      <c r="Q112" t="s">
        <v>133</v>
      </c>
      <c r="R112" s="109">
        <f t="shared" si="14"/>
        <v>0</v>
      </c>
      <c r="S112" s="110"/>
      <c r="T112" s="109" t="e">
        <f t="shared" si="15"/>
        <v>#N/A</v>
      </c>
    </row>
    <row r="113" spans="1:20" ht="17.45" customHeight="1" x14ac:dyDescent="0.2">
      <c r="A113" s="118"/>
      <c r="B113" s="119"/>
      <c r="C113" s="188"/>
      <c r="D113" s="118"/>
      <c r="E113" s="121"/>
      <c r="F113" s="121"/>
      <c r="G113" s="207"/>
      <c r="H113" s="123"/>
      <c r="I113" s="111">
        <f t="shared" si="11"/>
        <v>0</v>
      </c>
      <c r="J113" s="210">
        <f t="shared" si="12"/>
        <v>0</v>
      </c>
      <c r="K113" s="111" t="e">
        <f>VLOOKUP(F113,Listes!$G$2:$H$19,2,FALSE)</f>
        <v>#N/A</v>
      </c>
      <c r="L113" s="39" t="e">
        <f t="shared" si="13"/>
        <v>#N/A</v>
      </c>
      <c r="N113" s="24" t="e">
        <f>VLOOKUP(A113,'Composition portefeuille'!$B$2:$D$6,3,FALSE)</f>
        <v>#N/A</v>
      </c>
      <c r="O113" s="24">
        <v>100</v>
      </c>
      <c r="P113" s="24" t="e">
        <f>VLOOKUP(F113,Listes!$G$2:$I$19,3,FALSE)</f>
        <v>#N/A</v>
      </c>
      <c r="Q113" t="s">
        <v>133</v>
      </c>
      <c r="R113" s="109">
        <f t="shared" si="14"/>
        <v>0</v>
      </c>
      <c r="S113" s="110"/>
      <c r="T113" s="109" t="e">
        <f t="shared" si="15"/>
        <v>#N/A</v>
      </c>
    </row>
    <row r="114" spans="1:20" ht="17.45" customHeight="1" x14ac:dyDescent="0.2">
      <c r="A114" s="118"/>
      <c r="B114" s="119"/>
      <c r="C114" s="188"/>
      <c r="D114" s="118"/>
      <c r="E114" s="121"/>
      <c r="F114" s="121"/>
      <c r="G114" s="207"/>
      <c r="H114" s="123"/>
      <c r="I114" s="111">
        <f t="shared" si="11"/>
        <v>0</v>
      </c>
      <c r="J114" s="210">
        <f t="shared" si="12"/>
        <v>0</v>
      </c>
      <c r="K114" s="111" t="e">
        <f>VLOOKUP(F114,Listes!$G$2:$H$19,2,FALSE)</f>
        <v>#N/A</v>
      </c>
      <c r="L114" s="39" t="e">
        <f t="shared" si="13"/>
        <v>#N/A</v>
      </c>
      <c r="N114" s="24" t="e">
        <f>VLOOKUP(A114,'Composition portefeuille'!$B$2:$D$6,3,FALSE)</f>
        <v>#N/A</v>
      </c>
      <c r="O114" s="24">
        <v>100</v>
      </c>
      <c r="P114" s="24" t="e">
        <f>VLOOKUP(F114,Listes!$G$2:$I$19,3,FALSE)</f>
        <v>#N/A</v>
      </c>
      <c r="Q114" t="s">
        <v>133</v>
      </c>
      <c r="R114" s="109">
        <f t="shared" si="14"/>
        <v>0</v>
      </c>
      <c r="S114" s="110"/>
      <c r="T114" s="109" t="e">
        <f t="shared" si="15"/>
        <v>#N/A</v>
      </c>
    </row>
    <row r="115" spans="1:20" ht="17.45" customHeight="1" x14ac:dyDescent="0.2">
      <c r="A115" s="118"/>
      <c r="B115" s="119"/>
      <c r="C115" s="188"/>
      <c r="D115" s="118"/>
      <c r="E115" s="121"/>
      <c r="F115" s="121"/>
      <c r="G115" s="207"/>
      <c r="H115" s="123"/>
      <c r="I115" s="111">
        <f t="shared" si="11"/>
        <v>0</v>
      </c>
      <c r="J115" s="210">
        <f t="shared" si="12"/>
        <v>0</v>
      </c>
      <c r="K115" s="111" t="e">
        <f>VLOOKUP(F115,Listes!$G$2:$H$19,2,FALSE)</f>
        <v>#N/A</v>
      </c>
      <c r="L115" s="39" t="e">
        <f t="shared" si="13"/>
        <v>#N/A</v>
      </c>
      <c r="N115" s="24" t="e">
        <f>VLOOKUP(A115,'Composition portefeuille'!$B$2:$D$6,3,FALSE)</f>
        <v>#N/A</v>
      </c>
      <c r="O115" s="24">
        <v>100</v>
      </c>
      <c r="P115" s="24" t="e">
        <f>VLOOKUP(F115,Listes!$G$2:$I$19,3,FALSE)</f>
        <v>#N/A</v>
      </c>
      <c r="Q115" t="s">
        <v>133</v>
      </c>
      <c r="R115" s="109">
        <f t="shared" si="14"/>
        <v>0</v>
      </c>
      <c r="S115" s="110"/>
      <c r="T115" s="109" t="e">
        <f t="shared" si="15"/>
        <v>#N/A</v>
      </c>
    </row>
    <row r="116" spans="1:20" ht="17.45" customHeight="1" x14ac:dyDescent="0.2">
      <c r="A116" s="118"/>
      <c r="B116" s="119"/>
      <c r="C116" s="188"/>
      <c r="D116" s="118"/>
      <c r="E116" s="121"/>
      <c r="F116" s="121"/>
      <c r="G116" s="207"/>
      <c r="H116" s="123"/>
      <c r="I116" s="111">
        <f t="shared" si="11"/>
        <v>0</v>
      </c>
      <c r="J116" s="210">
        <f t="shared" si="12"/>
        <v>0</v>
      </c>
      <c r="K116" s="111" t="e">
        <f>VLOOKUP(F116,Listes!$G$2:$H$19,2,FALSE)</f>
        <v>#N/A</v>
      </c>
      <c r="L116" s="39" t="e">
        <f t="shared" si="13"/>
        <v>#N/A</v>
      </c>
      <c r="N116" s="24" t="e">
        <f>VLOOKUP(A116,'Composition portefeuille'!$B$2:$D$6,3,FALSE)</f>
        <v>#N/A</v>
      </c>
      <c r="O116" s="24">
        <v>100</v>
      </c>
      <c r="P116" s="24" t="e">
        <f>VLOOKUP(F116,Listes!$G$2:$I$19,3,FALSE)</f>
        <v>#N/A</v>
      </c>
      <c r="Q116" t="s">
        <v>133</v>
      </c>
      <c r="R116" s="109">
        <f t="shared" si="14"/>
        <v>0</v>
      </c>
      <c r="S116" s="110"/>
      <c r="T116" s="109" t="e">
        <f t="shared" si="15"/>
        <v>#N/A</v>
      </c>
    </row>
    <row r="117" spans="1:20" ht="17.45" customHeight="1" x14ac:dyDescent="0.2">
      <c r="A117" s="118"/>
      <c r="B117" s="119"/>
      <c r="C117" s="188"/>
      <c r="D117" s="118"/>
      <c r="E117" s="121"/>
      <c r="F117" s="121"/>
      <c r="G117" s="207"/>
      <c r="H117" s="123"/>
      <c r="I117" s="111">
        <f t="shared" si="11"/>
        <v>0</v>
      </c>
      <c r="J117" s="210">
        <f t="shared" si="12"/>
        <v>0</v>
      </c>
      <c r="K117" s="111" t="e">
        <f>VLOOKUP(F117,Listes!$G$2:$H$19,2,FALSE)</f>
        <v>#N/A</v>
      </c>
      <c r="L117" s="39" t="e">
        <f t="shared" si="13"/>
        <v>#N/A</v>
      </c>
      <c r="N117" s="24" t="e">
        <f>VLOOKUP(A117,'Composition portefeuille'!$B$2:$D$6,3,FALSE)</f>
        <v>#N/A</v>
      </c>
      <c r="O117" s="24">
        <v>100</v>
      </c>
      <c r="P117" s="24" t="e">
        <f>VLOOKUP(F117,Listes!$G$2:$I$19,3,FALSE)</f>
        <v>#N/A</v>
      </c>
      <c r="Q117" t="s">
        <v>133</v>
      </c>
      <c r="R117" s="109">
        <f t="shared" si="14"/>
        <v>0</v>
      </c>
      <c r="S117" s="110"/>
      <c r="T117" s="109" t="e">
        <f t="shared" si="15"/>
        <v>#N/A</v>
      </c>
    </row>
    <row r="118" spans="1:20" ht="17.45" customHeight="1" x14ac:dyDescent="0.2">
      <c r="A118" s="118"/>
      <c r="B118" s="119"/>
      <c r="C118" s="188"/>
      <c r="D118" s="118"/>
      <c r="E118" s="121"/>
      <c r="F118" s="121"/>
      <c r="G118" s="207"/>
      <c r="H118" s="123"/>
      <c r="I118" s="111">
        <f t="shared" si="11"/>
        <v>0</v>
      </c>
      <c r="J118" s="210">
        <f t="shared" si="12"/>
        <v>0</v>
      </c>
      <c r="K118" s="111" t="e">
        <f>VLOOKUP(F118,Listes!$G$2:$H$19,2,FALSE)</f>
        <v>#N/A</v>
      </c>
      <c r="L118" s="39" t="e">
        <f t="shared" si="13"/>
        <v>#N/A</v>
      </c>
      <c r="N118" s="24" t="e">
        <f>VLOOKUP(A118,'Composition portefeuille'!$B$2:$D$6,3,FALSE)</f>
        <v>#N/A</v>
      </c>
      <c r="O118" s="24">
        <v>100</v>
      </c>
      <c r="P118" s="24" t="e">
        <f>VLOOKUP(F118,Listes!$G$2:$I$19,3,FALSE)</f>
        <v>#N/A</v>
      </c>
      <c r="Q118" t="s">
        <v>133</v>
      </c>
      <c r="R118" s="109">
        <f t="shared" si="14"/>
        <v>0</v>
      </c>
      <c r="S118" s="110"/>
      <c r="T118" s="109" t="e">
        <f t="shared" si="15"/>
        <v>#N/A</v>
      </c>
    </row>
    <row r="119" spans="1:20" ht="17.45" customHeight="1" x14ac:dyDescent="0.2">
      <c r="A119" s="118"/>
      <c r="B119" s="119"/>
      <c r="C119" s="188"/>
      <c r="D119" s="118"/>
      <c r="E119" s="121"/>
      <c r="F119" s="121"/>
      <c r="G119" s="207"/>
      <c r="H119" s="123"/>
      <c r="I119" s="111">
        <f t="shared" si="11"/>
        <v>0</v>
      </c>
      <c r="J119" s="210">
        <f t="shared" si="12"/>
        <v>0</v>
      </c>
      <c r="K119" s="111" t="e">
        <f>VLOOKUP(F119,Listes!$G$2:$H$19,2,FALSE)</f>
        <v>#N/A</v>
      </c>
      <c r="L119" s="39" t="e">
        <f t="shared" si="13"/>
        <v>#N/A</v>
      </c>
      <c r="N119" s="24" t="e">
        <f>VLOOKUP(A119,'Composition portefeuille'!$B$2:$D$6,3,FALSE)</f>
        <v>#N/A</v>
      </c>
      <c r="O119" s="24">
        <v>100</v>
      </c>
      <c r="P119" s="24" t="e">
        <f>VLOOKUP(F119,Listes!$G$2:$I$19,3,FALSE)</f>
        <v>#N/A</v>
      </c>
      <c r="Q119" t="s">
        <v>133</v>
      </c>
      <c r="R119" s="109">
        <f t="shared" si="14"/>
        <v>0</v>
      </c>
      <c r="S119" s="110"/>
      <c r="T119" s="109" t="e">
        <f t="shared" si="15"/>
        <v>#N/A</v>
      </c>
    </row>
    <row r="120" spans="1:20" ht="17.45" customHeight="1" x14ac:dyDescent="0.2">
      <c r="A120" s="118"/>
      <c r="B120" s="119"/>
      <c r="C120" s="188"/>
      <c r="D120" s="118"/>
      <c r="E120" s="121"/>
      <c r="F120" s="121"/>
      <c r="G120" s="207"/>
      <c r="H120" s="123"/>
      <c r="I120" s="111">
        <f t="shared" si="11"/>
        <v>0</v>
      </c>
      <c r="J120" s="210">
        <f t="shared" si="12"/>
        <v>0</v>
      </c>
      <c r="K120" s="111" t="e">
        <f>VLOOKUP(F120,Listes!$G$2:$H$19,2,FALSE)</f>
        <v>#N/A</v>
      </c>
      <c r="L120" s="39" t="e">
        <f t="shared" si="13"/>
        <v>#N/A</v>
      </c>
      <c r="N120" s="24" t="e">
        <f>VLOOKUP(A120,'Composition portefeuille'!$B$2:$D$6,3,FALSE)</f>
        <v>#N/A</v>
      </c>
      <c r="O120" s="24">
        <v>100</v>
      </c>
      <c r="P120" s="24" t="e">
        <f>VLOOKUP(F120,Listes!$G$2:$I$19,3,FALSE)</f>
        <v>#N/A</v>
      </c>
      <c r="Q120" t="s">
        <v>133</v>
      </c>
      <c r="R120" s="109">
        <f t="shared" si="14"/>
        <v>0</v>
      </c>
      <c r="S120" s="110"/>
      <c r="T120" s="109" t="e">
        <f t="shared" si="15"/>
        <v>#N/A</v>
      </c>
    </row>
    <row r="121" spans="1:20" ht="17.45" customHeight="1" x14ac:dyDescent="0.2">
      <c r="A121" s="118"/>
      <c r="B121" s="119"/>
      <c r="C121" s="188"/>
      <c r="D121" s="118"/>
      <c r="E121" s="121"/>
      <c r="F121" s="121"/>
      <c r="G121" s="207"/>
      <c r="H121" s="123"/>
      <c r="I121" s="111">
        <f t="shared" si="11"/>
        <v>0</v>
      </c>
      <c r="J121" s="210">
        <f t="shared" si="12"/>
        <v>0</v>
      </c>
      <c r="K121" s="111" t="e">
        <f>VLOOKUP(F121,Listes!$G$2:$H$19,2,FALSE)</f>
        <v>#N/A</v>
      </c>
      <c r="L121" s="39" t="e">
        <f t="shared" si="13"/>
        <v>#N/A</v>
      </c>
      <c r="N121" s="24" t="e">
        <f>VLOOKUP(A121,'Composition portefeuille'!$B$2:$D$6,3,FALSE)</f>
        <v>#N/A</v>
      </c>
      <c r="O121" s="24">
        <v>100</v>
      </c>
      <c r="P121" s="24" t="e">
        <f>VLOOKUP(F121,Listes!$G$2:$I$19,3,FALSE)</f>
        <v>#N/A</v>
      </c>
      <c r="Q121" t="s">
        <v>133</v>
      </c>
      <c r="R121" s="109">
        <f t="shared" si="14"/>
        <v>0</v>
      </c>
      <c r="S121" s="110"/>
      <c r="T121" s="109" t="e">
        <f t="shared" si="15"/>
        <v>#N/A</v>
      </c>
    </row>
    <row r="122" spans="1:20" ht="17.45" customHeight="1" x14ac:dyDescent="0.2">
      <c r="A122" s="118"/>
      <c r="B122" s="119"/>
      <c r="C122" s="188"/>
      <c r="D122" s="118"/>
      <c r="E122" s="121"/>
      <c r="F122" s="121"/>
      <c r="G122" s="207"/>
      <c r="H122" s="123"/>
      <c r="I122" s="111">
        <f t="shared" si="11"/>
        <v>0</v>
      </c>
      <c r="J122" s="210">
        <f t="shared" si="12"/>
        <v>0</v>
      </c>
      <c r="K122" s="111" t="e">
        <f>VLOOKUP(F122,Listes!$G$2:$H$19,2,FALSE)</f>
        <v>#N/A</v>
      </c>
      <c r="L122" s="39" t="e">
        <f t="shared" si="13"/>
        <v>#N/A</v>
      </c>
      <c r="N122" s="24" t="e">
        <f>VLOOKUP(A122,'Composition portefeuille'!$B$2:$D$6,3,FALSE)</f>
        <v>#N/A</v>
      </c>
      <c r="O122" s="24">
        <v>100</v>
      </c>
      <c r="P122" s="24" t="e">
        <f>VLOOKUP(F122,Listes!$G$2:$I$19,3,FALSE)</f>
        <v>#N/A</v>
      </c>
      <c r="Q122" t="s">
        <v>133</v>
      </c>
      <c r="R122" s="109">
        <f t="shared" si="14"/>
        <v>0</v>
      </c>
      <c r="S122" s="110"/>
      <c r="T122" s="109" t="e">
        <f t="shared" si="15"/>
        <v>#N/A</v>
      </c>
    </row>
    <row r="123" spans="1:20" ht="17.45" customHeight="1" x14ac:dyDescent="0.2">
      <c r="A123" s="118"/>
      <c r="B123" s="119"/>
      <c r="C123" s="188"/>
      <c r="D123" s="118"/>
      <c r="E123" s="121"/>
      <c r="F123" s="121"/>
      <c r="G123" s="207"/>
      <c r="H123" s="123"/>
      <c r="I123" s="111">
        <f t="shared" si="11"/>
        <v>0</v>
      </c>
      <c r="J123" s="210">
        <f t="shared" si="12"/>
        <v>0</v>
      </c>
      <c r="K123" s="111" t="e">
        <f>VLOOKUP(F123,Listes!$G$2:$H$19,2,FALSE)</f>
        <v>#N/A</v>
      </c>
      <c r="L123" s="39" t="e">
        <f t="shared" si="13"/>
        <v>#N/A</v>
      </c>
      <c r="N123" s="24" t="e">
        <f>VLOOKUP(A123,'Composition portefeuille'!$B$2:$D$6,3,FALSE)</f>
        <v>#N/A</v>
      </c>
      <c r="O123" s="24">
        <v>100</v>
      </c>
      <c r="P123" s="24" t="e">
        <f>VLOOKUP(F123,Listes!$G$2:$I$19,3,FALSE)</f>
        <v>#N/A</v>
      </c>
      <c r="Q123" t="s">
        <v>133</v>
      </c>
      <c r="R123" s="109">
        <f t="shared" si="14"/>
        <v>0</v>
      </c>
      <c r="S123" s="110"/>
      <c r="T123" s="109" t="e">
        <f t="shared" si="15"/>
        <v>#N/A</v>
      </c>
    </row>
    <row r="124" spans="1:20" ht="17.45" customHeight="1" x14ac:dyDescent="0.2">
      <c r="A124" s="118"/>
      <c r="B124" s="119"/>
      <c r="C124" s="188"/>
      <c r="D124" s="118"/>
      <c r="E124" s="121"/>
      <c r="F124" s="121"/>
      <c r="G124" s="207"/>
      <c r="H124" s="123"/>
      <c r="I124" s="111">
        <f t="shared" si="11"/>
        <v>0</v>
      </c>
      <c r="J124" s="210">
        <f t="shared" si="12"/>
        <v>0</v>
      </c>
      <c r="K124" s="111" t="e">
        <f>VLOOKUP(F124,Listes!$G$2:$H$19,2,FALSE)</f>
        <v>#N/A</v>
      </c>
      <c r="L124" s="39" t="e">
        <f t="shared" si="13"/>
        <v>#N/A</v>
      </c>
      <c r="N124" s="24" t="e">
        <f>VLOOKUP(A124,'Composition portefeuille'!$B$2:$D$6,3,FALSE)</f>
        <v>#N/A</v>
      </c>
      <c r="O124" s="24">
        <v>100</v>
      </c>
      <c r="P124" s="24" t="e">
        <f>VLOOKUP(F124,Listes!$G$2:$I$19,3,FALSE)</f>
        <v>#N/A</v>
      </c>
      <c r="Q124" t="s">
        <v>133</v>
      </c>
      <c r="R124" s="109">
        <f t="shared" si="14"/>
        <v>0</v>
      </c>
      <c r="S124" s="110"/>
      <c r="T124" s="109" t="e">
        <f t="shared" si="15"/>
        <v>#N/A</v>
      </c>
    </row>
    <row r="125" spans="1:20" ht="17.45" customHeight="1" x14ac:dyDescent="0.2">
      <c r="A125" s="118"/>
      <c r="B125" s="119"/>
      <c r="C125" s="188"/>
      <c r="D125" s="118"/>
      <c r="E125" s="121"/>
      <c r="F125" s="121"/>
      <c r="G125" s="207"/>
      <c r="H125" s="123"/>
      <c r="I125" s="111">
        <f t="shared" si="11"/>
        <v>0</v>
      </c>
      <c r="J125" s="210">
        <f t="shared" si="12"/>
        <v>0</v>
      </c>
      <c r="K125" s="111" t="e">
        <f>VLOOKUP(F125,Listes!$G$2:$H$19,2,FALSE)</f>
        <v>#N/A</v>
      </c>
      <c r="L125" s="39" t="e">
        <f t="shared" si="13"/>
        <v>#N/A</v>
      </c>
      <c r="N125" s="24" t="e">
        <f>VLOOKUP(A125,'Composition portefeuille'!$B$2:$D$6,3,FALSE)</f>
        <v>#N/A</v>
      </c>
      <c r="O125" s="24">
        <v>100</v>
      </c>
      <c r="P125" s="24" t="e">
        <f>VLOOKUP(F125,Listes!$G$2:$I$19,3,FALSE)</f>
        <v>#N/A</v>
      </c>
      <c r="Q125" t="s">
        <v>133</v>
      </c>
      <c r="R125" s="109">
        <f t="shared" si="14"/>
        <v>0</v>
      </c>
      <c r="S125" s="110"/>
      <c r="T125" s="109" t="e">
        <f t="shared" si="15"/>
        <v>#N/A</v>
      </c>
    </row>
    <row r="126" spans="1:20" ht="17.45" customHeight="1" x14ac:dyDescent="0.2">
      <c r="A126" s="118"/>
      <c r="B126" s="119"/>
      <c r="C126" s="188"/>
      <c r="D126" s="118"/>
      <c r="E126" s="121"/>
      <c r="F126" s="121"/>
      <c r="G126" s="207"/>
      <c r="H126" s="123"/>
      <c r="I126" s="111">
        <f t="shared" si="11"/>
        <v>0</v>
      </c>
      <c r="J126" s="210">
        <f t="shared" si="12"/>
        <v>0</v>
      </c>
      <c r="K126" s="111" t="e">
        <f>VLOOKUP(F126,Listes!$G$2:$H$19,2,FALSE)</f>
        <v>#N/A</v>
      </c>
      <c r="L126" s="39" t="e">
        <f t="shared" si="13"/>
        <v>#N/A</v>
      </c>
      <c r="N126" s="24" t="e">
        <f>VLOOKUP(A126,'Composition portefeuille'!$B$2:$D$6,3,FALSE)</f>
        <v>#N/A</v>
      </c>
      <c r="O126" s="24">
        <v>100</v>
      </c>
      <c r="P126" s="24" t="e">
        <f>VLOOKUP(F126,Listes!$G$2:$I$19,3,FALSE)</f>
        <v>#N/A</v>
      </c>
      <c r="Q126" t="s">
        <v>133</v>
      </c>
      <c r="R126" s="109">
        <f t="shared" si="14"/>
        <v>0</v>
      </c>
      <c r="S126" s="110"/>
      <c r="T126" s="109" t="e">
        <f t="shared" si="15"/>
        <v>#N/A</v>
      </c>
    </row>
    <row r="127" spans="1:20" ht="17.45" customHeight="1" x14ac:dyDescent="0.2">
      <c r="A127" s="118"/>
      <c r="B127" s="119"/>
      <c r="C127" s="188"/>
      <c r="D127" s="118"/>
      <c r="E127" s="121"/>
      <c r="F127" s="121"/>
      <c r="G127" s="207"/>
      <c r="H127" s="123"/>
      <c r="I127" s="111">
        <f t="shared" si="11"/>
        <v>0</v>
      </c>
      <c r="J127" s="210">
        <f t="shared" si="12"/>
        <v>0</v>
      </c>
      <c r="K127" s="111" t="e">
        <f>VLOOKUP(F127,Listes!$G$2:$H$19,2,FALSE)</f>
        <v>#N/A</v>
      </c>
      <c r="L127" s="39" t="e">
        <f t="shared" si="13"/>
        <v>#N/A</v>
      </c>
      <c r="N127" s="24" t="e">
        <f>VLOOKUP(A127,'Composition portefeuille'!$B$2:$D$6,3,FALSE)</f>
        <v>#N/A</v>
      </c>
      <c r="O127" s="24">
        <v>100</v>
      </c>
      <c r="P127" s="24" t="e">
        <f>VLOOKUP(F127,Listes!$G$2:$I$19,3,FALSE)</f>
        <v>#N/A</v>
      </c>
      <c r="Q127" t="s">
        <v>133</v>
      </c>
      <c r="R127" s="109">
        <f t="shared" si="14"/>
        <v>0</v>
      </c>
      <c r="S127" s="110"/>
      <c r="T127" s="109" t="e">
        <f t="shared" si="15"/>
        <v>#N/A</v>
      </c>
    </row>
    <row r="128" spans="1:20" ht="17.45" customHeight="1" x14ac:dyDescent="0.2">
      <c r="A128" s="118"/>
      <c r="B128" s="119"/>
      <c r="C128" s="188"/>
      <c r="D128" s="118"/>
      <c r="E128" s="121"/>
      <c r="F128" s="121"/>
      <c r="G128" s="207"/>
      <c r="H128" s="123"/>
      <c r="I128" s="111">
        <f t="shared" si="11"/>
        <v>0</v>
      </c>
      <c r="J128" s="210">
        <f t="shared" si="12"/>
        <v>0</v>
      </c>
      <c r="K128" s="111" t="e">
        <f>VLOOKUP(F128,Listes!$G$2:$H$19,2,FALSE)</f>
        <v>#N/A</v>
      </c>
      <c r="L128" s="39" t="e">
        <f t="shared" si="13"/>
        <v>#N/A</v>
      </c>
      <c r="N128" s="24" t="e">
        <f>VLOOKUP(A128,'Composition portefeuille'!$B$2:$D$6,3,FALSE)</f>
        <v>#N/A</v>
      </c>
      <c r="O128" s="24">
        <v>100</v>
      </c>
      <c r="P128" s="24" t="e">
        <f>VLOOKUP(F128,Listes!$G$2:$I$19,3,FALSE)</f>
        <v>#N/A</v>
      </c>
      <c r="Q128" t="s">
        <v>133</v>
      </c>
      <c r="R128" s="109">
        <f t="shared" si="14"/>
        <v>0</v>
      </c>
      <c r="S128" s="110"/>
      <c r="T128" s="109" t="e">
        <f t="shared" si="15"/>
        <v>#N/A</v>
      </c>
    </row>
    <row r="129" spans="1:20" ht="17.45" customHeight="1" x14ac:dyDescent="0.2">
      <c r="A129" s="118"/>
      <c r="B129" s="119"/>
      <c r="C129" s="188"/>
      <c r="D129" s="118"/>
      <c r="E129" s="121"/>
      <c r="F129" s="121"/>
      <c r="G129" s="207"/>
      <c r="H129" s="123"/>
      <c r="I129" s="111">
        <f t="shared" si="11"/>
        <v>0</v>
      </c>
      <c r="J129" s="210">
        <f t="shared" si="12"/>
        <v>0</v>
      </c>
      <c r="K129" s="111" t="e">
        <f>VLOOKUP(F129,Listes!$G$2:$H$19,2,FALSE)</f>
        <v>#N/A</v>
      </c>
      <c r="L129" s="39" t="e">
        <f t="shared" si="13"/>
        <v>#N/A</v>
      </c>
      <c r="N129" s="24" t="e">
        <f>VLOOKUP(A129,'Composition portefeuille'!$B$2:$D$6,3,FALSE)</f>
        <v>#N/A</v>
      </c>
      <c r="O129" s="24">
        <v>100</v>
      </c>
      <c r="P129" s="24" t="e">
        <f>VLOOKUP(F129,Listes!$G$2:$I$19,3,FALSE)</f>
        <v>#N/A</v>
      </c>
      <c r="Q129" t="s">
        <v>133</v>
      </c>
      <c r="R129" s="109">
        <f t="shared" si="14"/>
        <v>0</v>
      </c>
      <c r="S129" s="110"/>
      <c r="T129" s="109" t="e">
        <f t="shared" si="15"/>
        <v>#N/A</v>
      </c>
    </row>
    <row r="130" spans="1:20" ht="17.45" customHeight="1" x14ac:dyDescent="0.2">
      <c r="A130" s="118"/>
      <c r="B130" s="119"/>
      <c r="C130" s="188"/>
      <c r="D130" s="118"/>
      <c r="E130" s="121"/>
      <c r="F130" s="121"/>
      <c r="G130" s="207"/>
      <c r="H130" s="123"/>
      <c r="I130" s="111">
        <f t="shared" si="11"/>
        <v>0</v>
      </c>
      <c r="J130" s="210">
        <f t="shared" si="12"/>
        <v>0</v>
      </c>
      <c r="K130" s="111" t="e">
        <f>VLOOKUP(F130,Listes!$G$2:$H$19,2,FALSE)</f>
        <v>#N/A</v>
      </c>
      <c r="L130" s="39" t="e">
        <f t="shared" si="13"/>
        <v>#N/A</v>
      </c>
      <c r="N130" s="24" t="e">
        <f>VLOOKUP(A130,'Composition portefeuille'!$B$2:$D$6,3,FALSE)</f>
        <v>#N/A</v>
      </c>
      <c r="O130" s="24">
        <v>100</v>
      </c>
      <c r="P130" s="24" t="e">
        <f>VLOOKUP(F130,Listes!$G$2:$I$19,3,FALSE)</f>
        <v>#N/A</v>
      </c>
      <c r="Q130" t="s">
        <v>133</v>
      </c>
      <c r="R130" s="109">
        <f t="shared" si="14"/>
        <v>0</v>
      </c>
      <c r="S130" s="110"/>
      <c r="T130" s="109" t="e">
        <f t="shared" si="15"/>
        <v>#N/A</v>
      </c>
    </row>
    <row r="131" spans="1:20" ht="17.45" customHeight="1" x14ac:dyDescent="0.2">
      <c r="A131" s="118"/>
      <c r="B131" s="119"/>
      <c r="C131" s="188"/>
      <c r="D131" s="118"/>
      <c r="E131" s="121"/>
      <c r="F131" s="121"/>
      <c r="G131" s="207"/>
      <c r="H131" s="123"/>
      <c r="I131" s="111">
        <f t="shared" si="11"/>
        <v>0</v>
      </c>
      <c r="J131" s="210">
        <f t="shared" si="12"/>
        <v>0</v>
      </c>
      <c r="K131" s="111" t="e">
        <f>VLOOKUP(F131,Listes!$G$2:$H$19,2,FALSE)</f>
        <v>#N/A</v>
      </c>
      <c r="L131" s="39" t="e">
        <f t="shared" si="13"/>
        <v>#N/A</v>
      </c>
      <c r="N131" s="24" t="e">
        <f>VLOOKUP(A131,'Composition portefeuille'!$B$2:$D$6,3,FALSE)</f>
        <v>#N/A</v>
      </c>
      <c r="O131" s="24">
        <v>100</v>
      </c>
      <c r="P131" s="24" t="e">
        <f>VLOOKUP(F131,Listes!$G$2:$I$19,3,FALSE)</f>
        <v>#N/A</v>
      </c>
      <c r="Q131" t="s">
        <v>133</v>
      </c>
      <c r="R131" s="109">
        <f t="shared" si="14"/>
        <v>0</v>
      </c>
      <c r="S131" s="110"/>
      <c r="T131" s="109" t="e">
        <f t="shared" si="15"/>
        <v>#N/A</v>
      </c>
    </row>
    <row r="132" spans="1:20" ht="17.45" customHeight="1" x14ac:dyDescent="0.2">
      <c r="A132" s="118"/>
      <c r="B132" s="119"/>
      <c r="C132" s="188"/>
      <c r="D132" s="118"/>
      <c r="E132" s="121"/>
      <c r="F132" s="121"/>
      <c r="G132" s="207"/>
      <c r="H132" s="123"/>
      <c r="I132" s="111">
        <f t="shared" si="11"/>
        <v>0</v>
      </c>
      <c r="J132" s="210">
        <f t="shared" si="12"/>
        <v>0</v>
      </c>
      <c r="K132" s="111" t="e">
        <f>VLOOKUP(F132,Listes!$G$2:$H$19,2,FALSE)</f>
        <v>#N/A</v>
      </c>
      <c r="L132" s="39" t="e">
        <f t="shared" si="13"/>
        <v>#N/A</v>
      </c>
      <c r="N132" s="24" t="e">
        <f>VLOOKUP(A132,'Composition portefeuille'!$B$2:$D$6,3,FALSE)</f>
        <v>#N/A</v>
      </c>
      <c r="O132" s="24">
        <v>100</v>
      </c>
      <c r="P132" s="24" t="e">
        <f>VLOOKUP(F132,Listes!$G$2:$I$19,3,FALSE)</f>
        <v>#N/A</v>
      </c>
      <c r="Q132" t="s">
        <v>133</v>
      </c>
      <c r="R132" s="109">
        <f t="shared" si="14"/>
        <v>0</v>
      </c>
      <c r="S132" s="110"/>
      <c r="T132" s="109" t="e">
        <f t="shared" si="15"/>
        <v>#N/A</v>
      </c>
    </row>
    <row r="133" spans="1:20" ht="17.45" customHeight="1" x14ac:dyDescent="0.2">
      <c r="A133" s="118"/>
      <c r="B133" s="119"/>
      <c r="C133" s="188"/>
      <c r="D133" s="118"/>
      <c r="E133" s="121"/>
      <c r="F133" s="121"/>
      <c r="G133" s="207"/>
      <c r="H133" s="123"/>
      <c r="I133" s="111">
        <f t="shared" si="11"/>
        <v>0</v>
      </c>
      <c r="J133" s="210">
        <f t="shared" si="12"/>
        <v>0</v>
      </c>
      <c r="K133" s="111" t="e">
        <f>VLOOKUP(F133,Listes!$G$2:$H$19,2,FALSE)</f>
        <v>#N/A</v>
      </c>
      <c r="L133" s="39" t="e">
        <f t="shared" si="13"/>
        <v>#N/A</v>
      </c>
      <c r="N133" s="24" t="e">
        <f>VLOOKUP(A133,'Composition portefeuille'!$B$2:$D$6,3,FALSE)</f>
        <v>#N/A</v>
      </c>
      <c r="O133" s="24">
        <v>100</v>
      </c>
      <c r="P133" s="24" t="e">
        <f>VLOOKUP(F133,Listes!$G$2:$I$19,3,FALSE)</f>
        <v>#N/A</v>
      </c>
      <c r="Q133" t="s">
        <v>133</v>
      </c>
      <c r="R133" s="109">
        <f t="shared" si="14"/>
        <v>0</v>
      </c>
      <c r="S133" s="110"/>
      <c r="T133" s="109" t="e">
        <f t="shared" si="15"/>
        <v>#N/A</v>
      </c>
    </row>
    <row r="134" spans="1:20" ht="17.45" customHeight="1" x14ac:dyDescent="0.2">
      <c r="A134" s="118"/>
      <c r="B134" s="119"/>
      <c r="C134" s="188"/>
      <c r="D134" s="118"/>
      <c r="E134" s="121"/>
      <c r="F134" s="121"/>
      <c r="G134" s="207"/>
      <c r="H134" s="123"/>
      <c r="I134" s="111">
        <f t="shared" si="11"/>
        <v>0</v>
      </c>
      <c r="J134" s="210">
        <f t="shared" si="12"/>
        <v>0</v>
      </c>
      <c r="K134" s="111" t="e">
        <f>VLOOKUP(F134,Listes!$G$2:$H$19,2,FALSE)</f>
        <v>#N/A</v>
      </c>
      <c r="L134" s="39" t="e">
        <f t="shared" si="13"/>
        <v>#N/A</v>
      </c>
      <c r="N134" s="24" t="e">
        <f>VLOOKUP(A134,'Composition portefeuille'!$B$2:$D$6,3,FALSE)</f>
        <v>#N/A</v>
      </c>
      <c r="O134" s="24">
        <v>100</v>
      </c>
      <c r="P134" s="24" t="e">
        <f>VLOOKUP(F134,Listes!$G$2:$I$19,3,FALSE)</f>
        <v>#N/A</v>
      </c>
      <c r="Q134" t="s">
        <v>133</v>
      </c>
      <c r="R134" s="109">
        <f t="shared" si="14"/>
        <v>0</v>
      </c>
      <c r="S134" s="110"/>
      <c r="T134" s="109" t="e">
        <f t="shared" si="15"/>
        <v>#N/A</v>
      </c>
    </row>
    <row r="135" spans="1:20" ht="17.45" customHeight="1" x14ac:dyDescent="0.2">
      <c r="A135" s="118"/>
      <c r="B135" s="119"/>
      <c r="C135" s="188"/>
      <c r="D135" s="118"/>
      <c r="E135" s="121"/>
      <c r="F135" s="121"/>
      <c r="G135" s="207"/>
      <c r="H135" s="123"/>
      <c r="I135" s="111">
        <f t="shared" si="11"/>
        <v>0</v>
      </c>
      <c r="J135" s="210">
        <f t="shared" si="12"/>
        <v>0</v>
      </c>
      <c r="K135" s="111" t="e">
        <f>VLOOKUP(F135,Listes!$G$2:$H$19,2,FALSE)</f>
        <v>#N/A</v>
      </c>
      <c r="L135" s="39" t="e">
        <f t="shared" si="13"/>
        <v>#N/A</v>
      </c>
      <c r="N135" s="24" t="e">
        <f>VLOOKUP(A135,'Composition portefeuille'!$B$2:$D$6,3,FALSE)</f>
        <v>#N/A</v>
      </c>
      <c r="O135" s="24">
        <v>100</v>
      </c>
      <c r="P135" s="24" t="e">
        <f>VLOOKUP(F135,Listes!$G$2:$I$19,3,FALSE)</f>
        <v>#N/A</v>
      </c>
      <c r="Q135" t="s">
        <v>133</v>
      </c>
      <c r="R135" s="109">
        <f t="shared" si="14"/>
        <v>0</v>
      </c>
      <c r="S135" s="110"/>
      <c r="T135" s="109" t="e">
        <f t="shared" si="15"/>
        <v>#N/A</v>
      </c>
    </row>
    <row r="136" spans="1:20" ht="17.45" customHeight="1" x14ac:dyDescent="0.2">
      <c r="A136" s="118"/>
      <c r="B136" s="119"/>
      <c r="C136" s="188"/>
      <c r="D136" s="118"/>
      <c r="E136" s="121"/>
      <c r="F136" s="121"/>
      <c r="G136" s="207"/>
      <c r="H136" s="123"/>
      <c r="I136" s="111">
        <f t="shared" si="11"/>
        <v>0</v>
      </c>
      <c r="J136" s="210">
        <f t="shared" si="12"/>
        <v>0</v>
      </c>
      <c r="K136" s="111" t="e">
        <f>VLOOKUP(F136,Listes!$G$2:$H$19,2,FALSE)</f>
        <v>#N/A</v>
      </c>
      <c r="L136" s="39" t="e">
        <f t="shared" si="13"/>
        <v>#N/A</v>
      </c>
      <c r="N136" s="24" t="e">
        <f>VLOOKUP(A136,'Composition portefeuille'!$B$2:$D$6,3,FALSE)</f>
        <v>#N/A</v>
      </c>
      <c r="O136" s="24">
        <v>100</v>
      </c>
      <c r="P136" s="24" t="e">
        <f>VLOOKUP(F136,Listes!$G$2:$I$19,3,FALSE)</f>
        <v>#N/A</v>
      </c>
      <c r="Q136" t="s">
        <v>133</v>
      </c>
      <c r="R136" s="109">
        <f t="shared" si="14"/>
        <v>0</v>
      </c>
      <c r="S136" s="110"/>
      <c r="T136" s="109" t="e">
        <f t="shared" si="15"/>
        <v>#N/A</v>
      </c>
    </row>
    <row r="137" spans="1:20" ht="17.45" customHeight="1" x14ac:dyDescent="0.2">
      <c r="A137" s="118"/>
      <c r="B137" s="119"/>
      <c r="C137" s="188"/>
      <c r="D137" s="118"/>
      <c r="E137" s="121"/>
      <c r="F137" s="121"/>
      <c r="G137" s="207"/>
      <c r="H137" s="123"/>
      <c r="I137" s="111">
        <f t="shared" si="11"/>
        <v>0</v>
      </c>
      <c r="J137" s="210">
        <f t="shared" si="12"/>
        <v>0</v>
      </c>
      <c r="K137" s="111" t="e">
        <f>VLOOKUP(F137,Listes!$G$2:$H$19,2,FALSE)</f>
        <v>#N/A</v>
      </c>
      <c r="L137" s="39" t="e">
        <f t="shared" si="13"/>
        <v>#N/A</v>
      </c>
      <c r="N137" s="24" t="e">
        <f>VLOOKUP(A137,'Composition portefeuille'!$B$2:$D$6,3,FALSE)</f>
        <v>#N/A</v>
      </c>
      <c r="O137" s="24">
        <v>100</v>
      </c>
      <c r="P137" s="24" t="e">
        <f>VLOOKUP(F137,Listes!$G$2:$I$19,3,FALSE)</f>
        <v>#N/A</v>
      </c>
      <c r="Q137" t="s">
        <v>133</v>
      </c>
      <c r="R137" s="109">
        <f t="shared" si="14"/>
        <v>0</v>
      </c>
      <c r="S137" s="110"/>
      <c r="T137" s="109" t="e">
        <f t="shared" si="15"/>
        <v>#N/A</v>
      </c>
    </row>
    <row r="138" spans="1:20" ht="17.45" customHeight="1" x14ac:dyDescent="0.2">
      <c r="A138" s="118"/>
      <c r="B138" s="119"/>
      <c r="C138" s="188"/>
      <c r="D138" s="118"/>
      <c r="E138" s="121"/>
      <c r="F138" s="121"/>
      <c r="G138" s="207"/>
      <c r="H138" s="123"/>
      <c r="I138" s="111">
        <f t="shared" si="11"/>
        <v>0</v>
      </c>
      <c r="J138" s="210">
        <f t="shared" si="12"/>
        <v>0</v>
      </c>
      <c r="K138" s="111" t="e">
        <f>VLOOKUP(F138,Listes!$G$2:$H$19,2,FALSE)</f>
        <v>#N/A</v>
      </c>
      <c r="L138" s="39" t="e">
        <f t="shared" si="13"/>
        <v>#N/A</v>
      </c>
      <c r="N138" s="24" t="e">
        <f>VLOOKUP(A138,'Composition portefeuille'!$B$2:$D$6,3,FALSE)</f>
        <v>#N/A</v>
      </c>
      <c r="O138" s="24">
        <v>100</v>
      </c>
      <c r="P138" s="24" t="e">
        <f>VLOOKUP(F138,Listes!$G$2:$I$19,3,FALSE)</f>
        <v>#N/A</v>
      </c>
      <c r="Q138" t="s">
        <v>133</v>
      </c>
      <c r="R138" s="109">
        <f t="shared" si="14"/>
        <v>0</v>
      </c>
      <c r="S138" s="110"/>
      <c r="T138" s="109" t="e">
        <f t="shared" si="15"/>
        <v>#N/A</v>
      </c>
    </row>
    <row r="139" spans="1:20" ht="17.45" customHeight="1" x14ac:dyDescent="0.2">
      <c r="A139" s="118"/>
      <c r="B139" s="119"/>
      <c r="C139" s="188"/>
      <c r="D139" s="118"/>
      <c r="E139" s="121"/>
      <c r="F139" s="121"/>
      <c r="G139" s="207"/>
      <c r="H139" s="123"/>
      <c r="I139" s="111">
        <f t="shared" si="11"/>
        <v>0</v>
      </c>
      <c r="J139" s="210">
        <f t="shared" si="12"/>
        <v>0</v>
      </c>
      <c r="K139" s="111" t="e">
        <f>VLOOKUP(F139,Listes!$G$2:$H$19,2,FALSE)</f>
        <v>#N/A</v>
      </c>
      <c r="L139" s="39" t="e">
        <f t="shared" si="13"/>
        <v>#N/A</v>
      </c>
      <c r="N139" s="24" t="e">
        <f>VLOOKUP(A139,'Composition portefeuille'!$B$2:$D$6,3,FALSE)</f>
        <v>#N/A</v>
      </c>
      <c r="O139" s="24">
        <v>100</v>
      </c>
      <c r="P139" s="24" t="e">
        <f>VLOOKUP(F139,Listes!$G$2:$I$19,3,FALSE)</f>
        <v>#N/A</v>
      </c>
      <c r="Q139" t="s">
        <v>133</v>
      </c>
      <c r="R139" s="109">
        <f t="shared" si="14"/>
        <v>0</v>
      </c>
      <c r="S139" s="110"/>
      <c r="T139" s="109" t="e">
        <f t="shared" si="15"/>
        <v>#N/A</v>
      </c>
    </row>
    <row r="140" spans="1:20" ht="17.45" customHeight="1" x14ac:dyDescent="0.2">
      <c r="A140" s="118"/>
      <c r="B140" s="119"/>
      <c r="C140" s="188"/>
      <c r="D140" s="118"/>
      <c r="E140" s="121"/>
      <c r="F140" s="121"/>
      <c r="G140" s="207"/>
      <c r="H140" s="123"/>
      <c r="I140" s="111">
        <f t="shared" si="11"/>
        <v>0</v>
      </c>
      <c r="J140" s="210">
        <f t="shared" si="12"/>
        <v>0</v>
      </c>
      <c r="K140" s="111" t="e">
        <f>VLOOKUP(F140,Listes!$G$2:$H$19,2,FALSE)</f>
        <v>#N/A</v>
      </c>
      <c r="L140" s="39" t="e">
        <f t="shared" si="13"/>
        <v>#N/A</v>
      </c>
      <c r="N140" s="24" t="e">
        <f>VLOOKUP(A140,'Composition portefeuille'!$B$2:$D$6,3,FALSE)</f>
        <v>#N/A</v>
      </c>
      <c r="O140" s="24">
        <v>100</v>
      </c>
      <c r="P140" s="24" t="e">
        <f>VLOOKUP(F140,Listes!$G$2:$I$19,3,FALSE)</f>
        <v>#N/A</v>
      </c>
      <c r="Q140" t="s">
        <v>133</v>
      </c>
      <c r="R140" s="109">
        <f t="shared" si="14"/>
        <v>0</v>
      </c>
      <c r="S140" s="110"/>
      <c r="T140" s="109" t="e">
        <f t="shared" si="15"/>
        <v>#N/A</v>
      </c>
    </row>
    <row r="141" spans="1:20" ht="17.45" customHeight="1" x14ac:dyDescent="0.2">
      <c r="A141" s="118"/>
      <c r="B141" s="119"/>
      <c r="C141" s="188"/>
      <c r="D141" s="118"/>
      <c r="E141" s="121"/>
      <c r="F141" s="121"/>
      <c r="G141" s="207"/>
      <c r="H141" s="123"/>
      <c r="I141" s="111">
        <f t="shared" si="11"/>
        <v>0</v>
      </c>
      <c r="J141" s="210">
        <f t="shared" si="12"/>
        <v>0</v>
      </c>
      <c r="K141" s="111" t="e">
        <f>VLOOKUP(F141,Listes!$G$2:$H$19,2,FALSE)</f>
        <v>#N/A</v>
      </c>
      <c r="L141" s="39" t="e">
        <f t="shared" si="13"/>
        <v>#N/A</v>
      </c>
      <c r="N141" s="24" t="e">
        <f>VLOOKUP(A141,'Composition portefeuille'!$B$2:$D$6,3,FALSE)</f>
        <v>#N/A</v>
      </c>
      <c r="O141" s="24">
        <v>100</v>
      </c>
      <c r="P141" s="24" t="e">
        <f>VLOOKUP(F141,Listes!$G$2:$I$19,3,FALSE)</f>
        <v>#N/A</v>
      </c>
      <c r="Q141" t="s">
        <v>133</v>
      </c>
      <c r="R141" s="109">
        <f t="shared" si="14"/>
        <v>0</v>
      </c>
      <c r="S141" s="110"/>
      <c r="T141" s="109" t="e">
        <f t="shared" si="15"/>
        <v>#N/A</v>
      </c>
    </row>
    <row r="142" spans="1:20" ht="17.45" customHeight="1" x14ac:dyDescent="0.2">
      <c r="A142" s="118"/>
      <c r="B142" s="119"/>
      <c r="C142" s="188"/>
      <c r="D142" s="118"/>
      <c r="E142" s="121"/>
      <c r="F142" s="121"/>
      <c r="G142" s="207"/>
      <c r="H142" s="123"/>
      <c r="I142" s="111">
        <f t="shared" si="11"/>
        <v>0</v>
      </c>
      <c r="J142" s="210">
        <f t="shared" si="12"/>
        <v>0</v>
      </c>
      <c r="K142" s="111" t="e">
        <f>VLOOKUP(F142,Listes!$G$2:$H$19,2,FALSE)</f>
        <v>#N/A</v>
      </c>
      <c r="L142" s="39" t="e">
        <f t="shared" si="13"/>
        <v>#N/A</v>
      </c>
      <c r="N142" s="24" t="e">
        <f>VLOOKUP(A142,'Composition portefeuille'!$B$2:$D$6,3,FALSE)</f>
        <v>#N/A</v>
      </c>
      <c r="O142" s="24">
        <v>100</v>
      </c>
      <c r="P142" s="24" t="e">
        <f>VLOOKUP(F142,Listes!$G$2:$I$19,3,FALSE)</f>
        <v>#N/A</v>
      </c>
      <c r="Q142" t="s">
        <v>133</v>
      </c>
      <c r="R142" s="109">
        <f t="shared" si="14"/>
        <v>0</v>
      </c>
      <c r="S142" s="110"/>
      <c r="T142" s="109" t="e">
        <f t="shared" si="15"/>
        <v>#N/A</v>
      </c>
    </row>
    <row r="143" spans="1:20" ht="17.45" customHeight="1" x14ac:dyDescent="0.2">
      <c r="A143" s="118"/>
      <c r="B143" s="119"/>
      <c r="C143" s="188"/>
      <c r="D143" s="118"/>
      <c r="E143" s="121"/>
      <c r="F143" s="121"/>
      <c r="G143" s="207"/>
      <c r="H143" s="123"/>
      <c r="I143" s="111">
        <f t="shared" si="11"/>
        <v>0</v>
      </c>
      <c r="J143" s="210">
        <f t="shared" si="12"/>
        <v>0</v>
      </c>
      <c r="K143" s="111" t="e">
        <f>VLOOKUP(F143,Listes!$G$2:$H$19,2,FALSE)</f>
        <v>#N/A</v>
      </c>
      <c r="L143" s="39" t="e">
        <f t="shared" si="13"/>
        <v>#N/A</v>
      </c>
      <c r="N143" s="24" t="e">
        <f>VLOOKUP(A143,'Composition portefeuille'!$B$2:$D$6,3,FALSE)</f>
        <v>#N/A</v>
      </c>
      <c r="O143" s="24">
        <v>100</v>
      </c>
      <c r="P143" s="24" t="e">
        <f>VLOOKUP(F143,Listes!$G$2:$I$19,3,FALSE)</f>
        <v>#N/A</v>
      </c>
      <c r="Q143" t="s">
        <v>133</v>
      </c>
      <c r="R143" s="109">
        <f t="shared" si="14"/>
        <v>0</v>
      </c>
      <c r="S143" s="110"/>
      <c r="T143" s="109" t="e">
        <f t="shared" si="15"/>
        <v>#N/A</v>
      </c>
    </row>
    <row r="144" spans="1:20" ht="17.45" customHeight="1" x14ac:dyDescent="0.2">
      <c r="A144" s="118"/>
      <c r="B144" s="119"/>
      <c r="C144" s="188"/>
      <c r="D144" s="118"/>
      <c r="E144" s="121"/>
      <c r="F144" s="121"/>
      <c r="G144" s="207"/>
      <c r="H144" s="123"/>
      <c r="I144" s="111">
        <f t="shared" si="11"/>
        <v>0</v>
      </c>
      <c r="J144" s="210">
        <f t="shared" si="12"/>
        <v>0</v>
      </c>
      <c r="K144" s="111" t="e">
        <f>VLOOKUP(F144,Listes!$G$2:$H$19,2,FALSE)</f>
        <v>#N/A</v>
      </c>
      <c r="L144" s="39" t="e">
        <f t="shared" si="13"/>
        <v>#N/A</v>
      </c>
      <c r="N144" s="24" t="e">
        <f>VLOOKUP(A144,'Composition portefeuille'!$B$2:$D$6,3,FALSE)</f>
        <v>#N/A</v>
      </c>
      <c r="O144" s="24">
        <v>100</v>
      </c>
      <c r="P144" s="24" t="e">
        <f>VLOOKUP(F144,Listes!$G$2:$I$19,3,FALSE)</f>
        <v>#N/A</v>
      </c>
      <c r="Q144" t="s">
        <v>133</v>
      </c>
      <c r="R144" s="109">
        <f t="shared" si="14"/>
        <v>0</v>
      </c>
      <c r="S144" s="110"/>
      <c r="T144" s="109" t="e">
        <f t="shared" si="15"/>
        <v>#N/A</v>
      </c>
    </row>
    <row r="145" spans="1:20" ht="17.45" customHeight="1" x14ac:dyDescent="0.2">
      <c r="A145" s="118"/>
      <c r="B145" s="119"/>
      <c r="C145" s="188"/>
      <c r="D145" s="118"/>
      <c r="E145" s="121"/>
      <c r="F145" s="121"/>
      <c r="G145" s="207"/>
      <c r="H145" s="123"/>
      <c r="I145" s="111">
        <f t="shared" si="11"/>
        <v>0</v>
      </c>
      <c r="J145" s="210">
        <f t="shared" si="12"/>
        <v>0</v>
      </c>
      <c r="K145" s="111" t="e">
        <f>VLOOKUP(F145,Listes!$G$2:$H$19,2,FALSE)</f>
        <v>#N/A</v>
      </c>
      <c r="L145" s="39" t="e">
        <f t="shared" si="13"/>
        <v>#N/A</v>
      </c>
      <c r="N145" s="24" t="e">
        <f>VLOOKUP(A145,'Composition portefeuille'!$B$2:$D$6,3,FALSE)</f>
        <v>#N/A</v>
      </c>
      <c r="O145" s="24">
        <v>100</v>
      </c>
      <c r="P145" s="24" t="e">
        <f>VLOOKUP(F145,Listes!$G$2:$I$19,3,FALSE)</f>
        <v>#N/A</v>
      </c>
      <c r="Q145" t="s">
        <v>133</v>
      </c>
      <c r="R145" s="109">
        <f t="shared" si="14"/>
        <v>0</v>
      </c>
      <c r="S145" s="110"/>
      <c r="T145" s="109" t="e">
        <f t="shared" si="15"/>
        <v>#N/A</v>
      </c>
    </row>
    <row r="146" spans="1:20" ht="17.45" customHeight="1" x14ac:dyDescent="0.2">
      <c r="A146" s="118"/>
      <c r="B146" s="119"/>
      <c r="C146" s="188"/>
      <c r="D146" s="118"/>
      <c r="E146" s="121"/>
      <c r="F146" s="121"/>
      <c r="G146" s="207"/>
      <c r="H146" s="123"/>
      <c r="I146" s="111">
        <f t="shared" si="11"/>
        <v>0</v>
      </c>
      <c r="J146" s="210">
        <f t="shared" si="12"/>
        <v>0</v>
      </c>
      <c r="K146" s="111" t="e">
        <f>VLOOKUP(F146,Listes!$G$2:$H$19,2,FALSE)</f>
        <v>#N/A</v>
      </c>
      <c r="L146" s="39" t="e">
        <f t="shared" si="13"/>
        <v>#N/A</v>
      </c>
      <c r="N146" s="24" t="e">
        <f>VLOOKUP(A146,'Composition portefeuille'!$B$2:$D$6,3,FALSE)</f>
        <v>#N/A</v>
      </c>
      <c r="O146" s="24">
        <v>100</v>
      </c>
      <c r="P146" s="24" t="e">
        <f>VLOOKUP(F146,Listes!$G$2:$I$19,3,FALSE)</f>
        <v>#N/A</v>
      </c>
      <c r="Q146" t="s">
        <v>133</v>
      </c>
      <c r="R146" s="109">
        <f t="shared" si="14"/>
        <v>0</v>
      </c>
      <c r="S146" s="110"/>
      <c r="T146" s="109" t="e">
        <f t="shared" si="15"/>
        <v>#N/A</v>
      </c>
    </row>
    <row r="147" spans="1:20" ht="17.45" customHeight="1" x14ac:dyDescent="0.2">
      <c r="A147" s="118"/>
      <c r="B147" s="119"/>
      <c r="C147" s="188"/>
      <c r="D147" s="118"/>
      <c r="E147" s="121"/>
      <c r="F147" s="121"/>
      <c r="G147" s="207"/>
      <c r="H147" s="123"/>
      <c r="I147" s="111">
        <f t="shared" si="11"/>
        <v>0</v>
      </c>
      <c r="J147" s="210">
        <f t="shared" si="12"/>
        <v>0</v>
      </c>
      <c r="K147" s="111" t="e">
        <f>VLOOKUP(F147,Listes!$G$2:$H$19,2,FALSE)</f>
        <v>#N/A</v>
      </c>
      <c r="L147" s="39" t="e">
        <f t="shared" si="13"/>
        <v>#N/A</v>
      </c>
      <c r="N147" s="24" t="e">
        <f>VLOOKUP(A147,'Composition portefeuille'!$B$2:$D$6,3,FALSE)</f>
        <v>#N/A</v>
      </c>
      <c r="O147" s="24">
        <v>100</v>
      </c>
      <c r="P147" s="24" t="e">
        <f>VLOOKUP(F147,Listes!$G$2:$I$19,3,FALSE)</f>
        <v>#N/A</v>
      </c>
      <c r="Q147" t="s">
        <v>133</v>
      </c>
      <c r="R147" s="109">
        <f t="shared" si="14"/>
        <v>0</v>
      </c>
      <c r="S147" s="110"/>
      <c r="T147" s="109" t="e">
        <f t="shared" si="15"/>
        <v>#N/A</v>
      </c>
    </row>
    <row r="148" spans="1:20" ht="17.45" customHeight="1" x14ac:dyDescent="0.2">
      <c r="A148" s="118"/>
      <c r="B148" s="119"/>
      <c r="C148" s="188"/>
      <c r="D148" s="118"/>
      <c r="E148" s="121"/>
      <c r="F148" s="121"/>
      <c r="G148" s="207"/>
      <c r="H148" s="123"/>
      <c r="I148" s="111">
        <f t="shared" si="11"/>
        <v>0</v>
      </c>
      <c r="J148" s="210">
        <f t="shared" si="12"/>
        <v>0</v>
      </c>
      <c r="K148" s="111" t="e">
        <f>VLOOKUP(F148,Listes!$G$2:$H$19,2,FALSE)</f>
        <v>#N/A</v>
      </c>
      <c r="L148" s="39" t="e">
        <f t="shared" si="13"/>
        <v>#N/A</v>
      </c>
      <c r="N148" s="24" t="e">
        <f>VLOOKUP(A148,'Composition portefeuille'!$B$2:$D$6,3,FALSE)</f>
        <v>#N/A</v>
      </c>
      <c r="O148" s="24">
        <v>100</v>
      </c>
      <c r="P148" s="24" t="e">
        <f>VLOOKUP(F148,Listes!$G$2:$I$19,3,FALSE)</f>
        <v>#N/A</v>
      </c>
      <c r="Q148" t="s">
        <v>133</v>
      </c>
      <c r="R148" s="109">
        <f t="shared" si="14"/>
        <v>0</v>
      </c>
      <c r="S148" s="110"/>
      <c r="T148" s="109" t="e">
        <f t="shared" si="15"/>
        <v>#N/A</v>
      </c>
    </row>
    <row r="149" spans="1:20" ht="17.45" customHeight="1" x14ac:dyDescent="0.2">
      <c r="A149" s="118"/>
      <c r="B149" s="119"/>
      <c r="C149" s="188"/>
      <c r="D149" s="118"/>
      <c r="E149" s="121"/>
      <c r="F149" s="121"/>
      <c r="G149" s="207"/>
      <c r="H149" s="123"/>
      <c r="I149" s="111">
        <f t="shared" si="11"/>
        <v>0</v>
      </c>
      <c r="J149" s="210">
        <f t="shared" si="12"/>
        <v>0</v>
      </c>
      <c r="K149" s="111" t="e">
        <f>VLOOKUP(F149,Listes!$G$2:$H$19,2,FALSE)</f>
        <v>#N/A</v>
      </c>
      <c r="L149" s="39" t="e">
        <f t="shared" si="13"/>
        <v>#N/A</v>
      </c>
      <c r="N149" s="24" t="e">
        <f>VLOOKUP(A149,'Composition portefeuille'!$B$2:$D$6,3,FALSE)</f>
        <v>#N/A</v>
      </c>
      <c r="O149" s="24">
        <v>100</v>
      </c>
      <c r="P149" s="24" t="e">
        <f>VLOOKUP(F149,Listes!$G$2:$I$19,3,FALSE)</f>
        <v>#N/A</v>
      </c>
      <c r="Q149" t="s">
        <v>133</v>
      </c>
      <c r="R149" s="109">
        <f t="shared" si="14"/>
        <v>0</v>
      </c>
      <c r="S149" s="110"/>
      <c r="T149" s="109" t="e">
        <f t="shared" si="15"/>
        <v>#N/A</v>
      </c>
    </row>
    <row r="150" spans="1:20" ht="17.45" customHeight="1" x14ac:dyDescent="0.2">
      <c r="A150" s="118"/>
      <c r="B150" s="119"/>
      <c r="C150" s="188"/>
      <c r="D150" s="118"/>
      <c r="E150" s="121"/>
      <c r="F150" s="121"/>
      <c r="G150" s="207"/>
      <c r="H150" s="123"/>
      <c r="I150" s="111">
        <f t="shared" ref="I150:I185" si="16">G150*H150</f>
        <v>0</v>
      </c>
      <c r="J150" s="210">
        <f t="shared" ref="J150:J185" si="17">ROUND(H150*G150*1720/12,0)</f>
        <v>0</v>
      </c>
      <c r="K150" s="111" t="e">
        <f>VLOOKUP(F150,Listes!$G$2:$H$19,2,FALSE)</f>
        <v>#N/A</v>
      </c>
      <c r="L150" s="39" t="e">
        <f t="shared" ref="L150:L185" si="18">ROUND(J150*K150,2)</f>
        <v>#N/A</v>
      </c>
      <c r="N150" s="24" t="e">
        <f>VLOOKUP(A150,'Composition portefeuille'!$B$2:$D$6,3,FALSE)</f>
        <v>#N/A</v>
      </c>
      <c r="O150" s="24">
        <v>100</v>
      </c>
      <c r="P150" s="24" t="e">
        <f>VLOOKUP(F150,Listes!$G$2:$I$19,3,FALSE)</f>
        <v>#N/A</v>
      </c>
      <c r="Q150" t="s">
        <v>133</v>
      </c>
      <c r="R150" s="109">
        <f t="shared" ref="R150:R185" si="19">J150</f>
        <v>0</v>
      </c>
      <c r="S150" s="110"/>
      <c r="T150" s="109" t="e">
        <f t="shared" ref="T150:T185" si="20">L150</f>
        <v>#N/A</v>
      </c>
    </row>
    <row r="151" spans="1:20" ht="17.45" customHeight="1" x14ac:dyDescent="0.2">
      <c r="A151" s="118"/>
      <c r="B151" s="119"/>
      <c r="C151" s="188"/>
      <c r="D151" s="118"/>
      <c r="E151" s="121"/>
      <c r="F151" s="121"/>
      <c r="G151" s="207"/>
      <c r="H151" s="123"/>
      <c r="I151" s="111">
        <f t="shared" si="16"/>
        <v>0</v>
      </c>
      <c r="J151" s="210">
        <f t="shared" si="17"/>
        <v>0</v>
      </c>
      <c r="K151" s="111" t="e">
        <f>VLOOKUP(F151,Listes!$G$2:$H$19,2,FALSE)</f>
        <v>#N/A</v>
      </c>
      <c r="L151" s="39" t="e">
        <f t="shared" si="18"/>
        <v>#N/A</v>
      </c>
      <c r="N151" s="24" t="e">
        <f>VLOOKUP(A151,'Composition portefeuille'!$B$2:$D$6,3,FALSE)</f>
        <v>#N/A</v>
      </c>
      <c r="O151" s="24">
        <v>100</v>
      </c>
      <c r="P151" s="24" t="e">
        <f>VLOOKUP(F151,Listes!$G$2:$I$19,3,FALSE)</f>
        <v>#N/A</v>
      </c>
      <c r="Q151" t="s">
        <v>133</v>
      </c>
      <c r="R151" s="109">
        <f t="shared" si="19"/>
        <v>0</v>
      </c>
      <c r="S151" s="110"/>
      <c r="T151" s="109" t="e">
        <f t="shared" si="20"/>
        <v>#N/A</v>
      </c>
    </row>
    <row r="152" spans="1:20" ht="17.45" customHeight="1" x14ac:dyDescent="0.2">
      <c r="A152" s="118"/>
      <c r="B152" s="119"/>
      <c r="C152" s="188"/>
      <c r="D152" s="118"/>
      <c r="E152" s="121"/>
      <c r="F152" s="121"/>
      <c r="G152" s="207"/>
      <c r="H152" s="123"/>
      <c r="I152" s="111">
        <f t="shared" si="16"/>
        <v>0</v>
      </c>
      <c r="J152" s="210">
        <f t="shared" si="17"/>
        <v>0</v>
      </c>
      <c r="K152" s="111" t="e">
        <f>VLOOKUP(F152,Listes!$G$2:$H$19,2,FALSE)</f>
        <v>#N/A</v>
      </c>
      <c r="L152" s="39" t="e">
        <f t="shared" si="18"/>
        <v>#N/A</v>
      </c>
      <c r="N152" s="24" t="e">
        <f>VLOOKUP(A152,'Composition portefeuille'!$B$2:$D$6,3,FALSE)</f>
        <v>#N/A</v>
      </c>
      <c r="O152" s="24">
        <v>100</v>
      </c>
      <c r="P152" s="24" t="e">
        <f>VLOOKUP(F152,Listes!$G$2:$I$19,3,FALSE)</f>
        <v>#N/A</v>
      </c>
      <c r="Q152" t="s">
        <v>133</v>
      </c>
      <c r="R152" s="109">
        <f t="shared" si="19"/>
        <v>0</v>
      </c>
      <c r="S152" s="110"/>
      <c r="T152" s="109" t="e">
        <f t="shared" si="20"/>
        <v>#N/A</v>
      </c>
    </row>
    <row r="153" spans="1:20" ht="17.45" customHeight="1" x14ac:dyDescent="0.2">
      <c r="A153" s="118"/>
      <c r="B153" s="119"/>
      <c r="C153" s="188"/>
      <c r="D153" s="118"/>
      <c r="E153" s="121"/>
      <c r="F153" s="121"/>
      <c r="G153" s="207"/>
      <c r="H153" s="123"/>
      <c r="I153" s="111">
        <f t="shared" si="16"/>
        <v>0</v>
      </c>
      <c r="J153" s="210">
        <f t="shared" si="17"/>
        <v>0</v>
      </c>
      <c r="K153" s="111" t="e">
        <f>VLOOKUP(F153,Listes!$G$2:$H$19,2,FALSE)</f>
        <v>#N/A</v>
      </c>
      <c r="L153" s="39" t="e">
        <f t="shared" si="18"/>
        <v>#N/A</v>
      </c>
      <c r="N153" s="24" t="e">
        <f>VLOOKUP(A153,'Composition portefeuille'!$B$2:$D$6,3,FALSE)</f>
        <v>#N/A</v>
      </c>
      <c r="O153" s="24">
        <v>100</v>
      </c>
      <c r="P153" s="24" t="e">
        <f>VLOOKUP(F153,Listes!$G$2:$I$19,3,FALSE)</f>
        <v>#N/A</v>
      </c>
      <c r="Q153" t="s">
        <v>133</v>
      </c>
      <c r="R153" s="109">
        <f t="shared" si="19"/>
        <v>0</v>
      </c>
      <c r="S153" s="110"/>
      <c r="T153" s="109" t="e">
        <f t="shared" si="20"/>
        <v>#N/A</v>
      </c>
    </row>
    <row r="154" spans="1:20" ht="17.45" customHeight="1" x14ac:dyDescent="0.2">
      <c r="A154" s="118"/>
      <c r="B154" s="119"/>
      <c r="C154" s="188"/>
      <c r="D154" s="118"/>
      <c r="E154" s="121"/>
      <c r="F154" s="121"/>
      <c r="G154" s="207"/>
      <c r="H154" s="123"/>
      <c r="I154" s="111">
        <f t="shared" si="16"/>
        <v>0</v>
      </c>
      <c r="J154" s="210">
        <f t="shared" si="17"/>
        <v>0</v>
      </c>
      <c r="K154" s="111" t="e">
        <f>VLOOKUP(F154,Listes!$G$2:$H$19,2,FALSE)</f>
        <v>#N/A</v>
      </c>
      <c r="L154" s="39" t="e">
        <f t="shared" si="18"/>
        <v>#N/A</v>
      </c>
      <c r="N154" s="24" t="e">
        <f>VLOOKUP(A154,'Composition portefeuille'!$B$2:$D$6,3,FALSE)</f>
        <v>#N/A</v>
      </c>
      <c r="O154" s="24">
        <v>100</v>
      </c>
      <c r="P154" s="24" t="e">
        <f>VLOOKUP(F154,Listes!$G$2:$I$19,3,FALSE)</f>
        <v>#N/A</v>
      </c>
      <c r="Q154" t="s">
        <v>133</v>
      </c>
      <c r="R154" s="109">
        <f t="shared" si="19"/>
        <v>0</v>
      </c>
      <c r="S154" s="110"/>
      <c r="T154" s="109" t="e">
        <f t="shared" si="20"/>
        <v>#N/A</v>
      </c>
    </row>
    <row r="155" spans="1:20" ht="17.45" customHeight="1" x14ac:dyDescent="0.2">
      <c r="A155" s="118"/>
      <c r="B155" s="119"/>
      <c r="C155" s="188"/>
      <c r="D155" s="118"/>
      <c r="E155" s="121"/>
      <c r="F155" s="121"/>
      <c r="G155" s="207"/>
      <c r="H155" s="123"/>
      <c r="I155" s="111">
        <f t="shared" si="16"/>
        <v>0</v>
      </c>
      <c r="J155" s="210">
        <f t="shared" si="17"/>
        <v>0</v>
      </c>
      <c r="K155" s="111" t="e">
        <f>VLOOKUP(F155,Listes!$G$2:$H$19,2,FALSE)</f>
        <v>#N/A</v>
      </c>
      <c r="L155" s="39" t="e">
        <f t="shared" si="18"/>
        <v>#N/A</v>
      </c>
      <c r="N155" s="24" t="e">
        <f>VLOOKUP(A155,'Composition portefeuille'!$B$2:$D$6,3,FALSE)</f>
        <v>#N/A</v>
      </c>
      <c r="O155" s="24">
        <v>100</v>
      </c>
      <c r="P155" s="24" t="e">
        <f>VLOOKUP(F155,Listes!$G$2:$I$19,3,FALSE)</f>
        <v>#N/A</v>
      </c>
      <c r="Q155" t="s">
        <v>133</v>
      </c>
      <c r="R155" s="109">
        <f t="shared" si="19"/>
        <v>0</v>
      </c>
      <c r="S155" s="110"/>
      <c r="T155" s="109" t="e">
        <f t="shared" si="20"/>
        <v>#N/A</v>
      </c>
    </row>
    <row r="156" spans="1:20" ht="17.45" customHeight="1" x14ac:dyDescent="0.2">
      <c r="A156" s="118"/>
      <c r="B156" s="119"/>
      <c r="C156" s="188"/>
      <c r="D156" s="118"/>
      <c r="E156" s="121"/>
      <c r="F156" s="121"/>
      <c r="G156" s="207"/>
      <c r="H156" s="123"/>
      <c r="I156" s="111">
        <f t="shared" si="16"/>
        <v>0</v>
      </c>
      <c r="J156" s="210">
        <f t="shared" si="17"/>
        <v>0</v>
      </c>
      <c r="K156" s="111" t="e">
        <f>VLOOKUP(F156,Listes!$G$2:$H$19,2,FALSE)</f>
        <v>#N/A</v>
      </c>
      <c r="L156" s="39" t="e">
        <f t="shared" si="18"/>
        <v>#N/A</v>
      </c>
      <c r="N156" s="24" t="e">
        <f>VLOOKUP(A156,'Composition portefeuille'!$B$2:$D$6,3,FALSE)</f>
        <v>#N/A</v>
      </c>
      <c r="O156" s="24">
        <v>100</v>
      </c>
      <c r="P156" s="24" t="e">
        <f>VLOOKUP(F156,Listes!$G$2:$I$19,3,FALSE)</f>
        <v>#N/A</v>
      </c>
      <c r="Q156" t="s">
        <v>133</v>
      </c>
      <c r="R156" s="109">
        <f t="shared" si="19"/>
        <v>0</v>
      </c>
      <c r="S156" s="110"/>
      <c r="T156" s="109" t="e">
        <f t="shared" si="20"/>
        <v>#N/A</v>
      </c>
    </row>
    <row r="157" spans="1:20" ht="17.45" customHeight="1" x14ac:dyDescent="0.2">
      <c r="A157" s="118"/>
      <c r="B157" s="119"/>
      <c r="C157" s="188"/>
      <c r="D157" s="118"/>
      <c r="E157" s="121"/>
      <c r="F157" s="121"/>
      <c r="G157" s="207"/>
      <c r="H157" s="123"/>
      <c r="I157" s="111">
        <f t="shared" si="16"/>
        <v>0</v>
      </c>
      <c r="J157" s="210">
        <f t="shared" si="17"/>
        <v>0</v>
      </c>
      <c r="K157" s="111" t="e">
        <f>VLOOKUP(F157,Listes!$G$2:$H$19,2,FALSE)</f>
        <v>#N/A</v>
      </c>
      <c r="L157" s="39" t="e">
        <f t="shared" si="18"/>
        <v>#N/A</v>
      </c>
      <c r="N157" s="24" t="e">
        <f>VLOOKUP(A157,'Composition portefeuille'!$B$2:$D$6,3,FALSE)</f>
        <v>#N/A</v>
      </c>
      <c r="O157" s="24">
        <v>100</v>
      </c>
      <c r="P157" s="24" t="e">
        <f>VLOOKUP(F157,Listes!$G$2:$I$19,3,FALSE)</f>
        <v>#N/A</v>
      </c>
      <c r="Q157" t="s">
        <v>133</v>
      </c>
      <c r="R157" s="109">
        <f t="shared" si="19"/>
        <v>0</v>
      </c>
      <c r="S157" s="110"/>
      <c r="T157" s="109" t="e">
        <f t="shared" si="20"/>
        <v>#N/A</v>
      </c>
    </row>
    <row r="158" spans="1:20" ht="17.45" customHeight="1" x14ac:dyDescent="0.2">
      <c r="A158" s="118"/>
      <c r="B158" s="119"/>
      <c r="C158" s="188"/>
      <c r="D158" s="118"/>
      <c r="E158" s="121"/>
      <c r="F158" s="121"/>
      <c r="G158" s="207"/>
      <c r="H158" s="123"/>
      <c r="I158" s="111">
        <f t="shared" si="16"/>
        <v>0</v>
      </c>
      <c r="J158" s="210">
        <f t="shared" si="17"/>
        <v>0</v>
      </c>
      <c r="K158" s="111" t="e">
        <f>VLOOKUP(F158,Listes!$G$2:$H$19,2,FALSE)</f>
        <v>#N/A</v>
      </c>
      <c r="L158" s="39" t="e">
        <f t="shared" si="18"/>
        <v>#N/A</v>
      </c>
      <c r="N158" s="24" t="e">
        <f>VLOOKUP(A158,'Composition portefeuille'!$B$2:$D$6,3,FALSE)</f>
        <v>#N/A</v>
      </c>
      <c r="O158" s="24">
        <v>100</v>
      </c>
      <c r="P158" s="24" t="e">
        <f>VLOOKUP(F158,Listes!$G$2:$I$19,3,FALSE)</f>
        <v>#N/A</v>
      </c>
      <c r="Q158" t="s">
        <v>133</v>
      </c>
      <c r="R158" s="109">
        <f t="shared" si="19"/>
        <v>0</v>
      </c>
      <c r="S158" s="110"/>
      <c r="T158" s="109" t="e">
        <f t="shared" si="20"/>
        <v>#N/A</v>
      </c>
    </row>
    <row r="159" spans="1:20" ht="17.45" customHeight="1" x14ac:dyDescent="0.2">
      <c r="A159" s="118"/>
      <c r="B159" s="119"/>
      <c r="C159" s="188"/>
      <c r="D159" s="118"/>
      <c r="E159" s="121"/>
      <c r="F159" s="121"/>
      <c r="G159" s="207"/>
      <c r="H159" s="123"/>
      <c r="I159" s="111">
        <f t="shared" si="16"/>
        <v>0</v>
      </c>
      <c r="J159" s="210">
        <f t="shared" si="17"/>
        <v>0</v>
      </c>
      <c r="K159" s="111" t="e">
        <f>VLOOKUP(F159,Listes!$G$2:$H$19,2,FALSE)</f>
        <v>#N/A</v>
      </c>
      <c r="L159" s="39" t="e">
        <f t="shared" si="18"/>
        <v>#N/A</v>
      </c>
      <c r="N159" s="24" t="e">
        <f>VLOOKUP(A159,'Composition portefeuille'!$B$2:$D$6,3,FALSE)</f>
        <v>#N/A</v>
      </c>
      <c r="O159" s="24">
        <v>100</v>
      </c>
      <c r="P159" s="24" t="e">
        <f>VLOOKUP(F159,Listes!$G$2:$I$19,3,FALSE)</f>
        <v>#N/A</v>
      </c>
      <c r="Q159" t="s">
        <v>133</v>
      </c>
      <c r="R159" s="109">
        <f t="shared" si="19"/>
        <v>0</v>
      </c>
      <c r="S159" s="110"/>
      <c r="T159" s="109" t="e">
        <f t="shared" si="20"/>
        <v>#N/A</v>
      </c>
    </row>
    <row r="160" spans="1:20" ht="17.45" customHeight="1" x14ac:dyDescent="0.2">
      <c r="A160" s="118"/>
      <c r="B160" s="119"/>
      <c r="C160" s="188"/>
      <c r="D160" s="118"/>
      <c r="E160" s="121"/>
      <c r="F160" s="121"/>
      <c r="G160" s="207"/>
      <c r="H160" s="123"/>
      <c r="I160" s="111">
        <f t="shared" si="16"/>
        <v>0</v>
      </c>
      <c r="J160" s="210">
        <f t="shared" si="17"/>
        <v>0</v>
      </c>
      <c r="K160" s="111" t="e">
        <f>VLOOKUP(F160,Listes!$G$2:$H$19,2,FALSE)</f>
        <v>#N/A</v>
      </c>
      <c r="L160" s="39" t="e">
        <f t="shared" si="18"/>
        <v>#N/A</v>
      </c>
      <c r="N160" s="24" t="e">
        <f>VLOOKUP(A160,'Composition portefeuille'!$B$2:$D$6,3,FALSE)</f>
        <v>#N/A</v>
      </c>
      <c r="O160" s="24">
        <v>100</v>
      </c>
      <c r="P160" s="24" t="e">
        <f>VLOOKUP(F160,Listes!$G$2:$I$19,3,FALSE)</f>
        <v>#N/A</v>
      </c>
      <c r="Q160" t="s">
        <v>133</v>
      </c>
      <c r="R160" s="109">
        <f t="shared" si="19"/>
        <v>0</v>
      </c>
      <c r="S160" s="110"/>
      <c r="T160" s="109" t="e">
        <f t="shared" si="20"/>
        <v>#N/A</v>
      </c>
    </row>
    <row r="161" spans="1:20" ht="17.45" customHeight="1" x14ac:dyDescent="0.2">
      <c r="A161" s="118"/>
      <c r="B161" s="119"/>
      <c r="C161" s="188"/>
      <c r="D161" s="118"/>
      <c r="E161" s="121"/>
      <c r="F161" s="121"/>
      <c r="G161" s="207"/>
      <c r="H161" s="123"/>
      <c r="I161" s="111">
        <f t="shared" si="16"/>
        <v>0</v>
      </c>
      <c r="J161" s="210">
        <f t="shared" si="17"/>
        <v>0</v>
      </c>
      <c r="K161" s="111" t="e">
        <f>VLOOKUP(F161,Listes!$G$2:$H$19,2,FALSE)</f>
        <v>#N/A</v>
      </c>
      <c r="L161" s="39" t="e">
        <f t="shared" si="18"/>
        <v>#N/A</v>
      </c>
      <c r="N161" s="24" t="e">
        <f>VLOOKUP(A161,'Composition portefeuille'!$B$2:$D$6,3,FALSE)</f>
        <v>#N/A</v>
      </c>
      <c r="O161" s="24">
        <v>100</v>
      </c>
      <c r="P161" s="24" t="e">
        <f>VLOOKUP(F161,Listes!$G$2:$I$19,3,FALSE)</f>
        <v>#N/A</v>
      </c>
      <c r="Q161" t="s">
        <v>133</v>
      </c>
      <c r="R161" s="109">
        <f t="shared" si="19"/>
        <v>0</v>
      </c>
      <c r="S161" s="110"/>
      <c r="T161" s="109" t="e">
        <f t="shared" si="20"/>
        <v>#N/A</v>
      </c>
    </row>
    <row r="162" spans="1:20" ht="17.45" customHeight="1" x14ac:dyDescent="0.2">
      <c r="A162" s="118"/>
      <c r="B162" s="119"/>
      <c r="C162" s="188"/>
      <c r="D162" s="118"/>
      <c r="E162" s="121"/>
      <c r="F162" s="121"/>
      <c r="G162" s="207"/>
      <c r="H162" s="123"/>
      <c r="I162" s="111">
        <f t="shared" si="16"/>
        <v>0</v>
      </c>
      <c r="J162" s="210">
        <f t="shared" si="17"/>
        <v>0</v>
      </c>
      <c r="K162" s="111" t="e">
        <f>VLOOKUP(F162,Listes!$G$2:$H$19,2,FALSE)</f>
        <v>#N/A</v>
      </c>
      <c r="L162" s="39" t="e">
        <f t="shared" si="18"/>
        <v>#N/A</v>
      </c>
      <c r="N162" s="24" t="e">
        <f>VLOOKUP(A162,'Composition portefeuille'!$B$2:$D$6,3,FALSE)</f>
        <v>#N/A</v>
      </c>
      <c r="O162" s="24">
        <v>100</v>
      </c>
      <c r="P162" s="24" t="e">
        <f>VLOOKUP(F162,Listes!$G$2:$I$19,3,FALSE)</f>
        <v>#N/A</v>
      </c>
      <c r="Q162" t="s">
        <v>133</v>
      </c>
      <c r="R162" s="109">
        <f t="shared" si="19"/>
        <v>0</v>
      </c>
      <c r="S162" s="110"/>
      <c r="T162" s="109" t="e">
        <f t="shared" si="20"/>
        <v>#N/A</v>
      </c>
    </row>
    <row r="163" spans="1:20" ht="17.45" customHeight="1" x14ac:dyDescent="0.2">
      <c r="A163" s="118"/>
      <c r="B163" s="119"/>
      <c r="C163" s="188"/>
      <c r="D163" s="118"/>
      <c r="E163" s="121"/>
      <c r="F163" s="121"/>
      <c r="G163" s="207"/>
      <c r="H163" s="123"/>
      <c r="I163" s="111">
        <f t="shared" si="16"/>
        <v>0</v>
      </c>
      <c r="J163" s="210">
        <f t="shared" si="17"/>
        <v>0</v>
      </c>
      <c r="K163" s="111" t="e">
        <f>VLOOKUP(F163,Listes!$G$2:$H$19,2,FALSE)</f>
        <v>#N/A</v>
      </c>
      <c r="L163" s="39" t="e">
        <f t="shared" si="18"/>
        <v>#N/A</v>
      </c>
      <c r="N163" s="24" t="e">
        <f>VLOOKUP(A163,'Composition portefeuille'!$B$2:$D$6,3,FALSE)</f>
        <v>#N/A</v>
      </c>
      <c r="O163" s="24">
        <v>100</v>
      </c>
      <c r="P163" s="24" t="e">
        <f>VLOOKUP(F163,Listes!$G$2:$I$19,3,FALSE)</f>
        <v>#N/A</v>
      </c>
      <c r="Q163" t="s">
        <v>133</v>
      </c>
      <c r="R163" s="109">
        <f t="shared" si="19"/>
        <v>0</v>
      </c>
      <c r="S163" s="110"/>
      <c r="T163" s="109" t="e">
        <f t="shared" si="20"/>
        <v>#N/A</v>
      </c>
    </row>
    <row r="164" spans="1:20" ht="17.45" customHeight="1" x14ac:dyDescent="0.2">
      <c r="A164" s="118"/>
      <c r="B164" s="119"/>
      <c r="C164" s="188"/>
      <c r="D164" s="118"/>
      <c r="E164" s="121"/>
      <c r="F164" s="121"/>
      <c r="G164" s="207"/>
      <c r="H164" s="123"/>
      <c r="I164" s="111">
        <f t="shared" si="16"/>
        <v>0</v>
      </c>
      <c r="J164" s="210">
        <f t="shared" si="17"/>
        <v>0</v>
      </c>
      <c r="K164" s="111" t="e">
        <f>VLOOKUP(F164,Listes!$G$2:$H$19,2,FALSE)</f>
        <v>#N/A</v>
      </c>
      <c r="L164" s="39" t="e">
        <f t="shared" si="18"/>
        <v>#N/A</v>
      </c>
      <c r="N164" s="24" t="e">
        <f>VLOOKUP(A164,'Composition portefeuille'!$B$2:$D$6,3,FALSE)</f>
        <v>#N/A</v>
      </c>
      <c r="O164" s="24">
        <v>100</v>
      </c>
      <c r="P164" s="24" t="e">
        <f>VLOOKUP(F164,Listes!$G$2:$I$19,3,FALSE)</f>
        <v>#N/A</v>
      </c>
      <c r="Q164" t="s">
        <v>133</v>
      </c>
      <c r="R164" s="109">
        <f t="shared" si="19"/>
        <v>0</v>
      </c>
      <c r="S164" s="110"/>
      <c r="T164" s="109" t="e">
        <f t="shared" si="20"/>
        <v>#N/A</v>
      </c>
    </row>
    <row r="165" spans="1:20" ht="17.45" customHeight="1" x14ac:dyDescent="0.2">
      <c r="A165" s="118"/>
      <c r="B165" s="119"/>
      <c r="C165" s="188"/>
      <c r="D165" s="118"/>
      <c r="E165" s="121"/>
      <c r="F165" s="121"/>
      <c r="G165" s="207"/>
      <c r="H165" s="123"/>
      <c r="I165" s="111">
        <f t="shared" si="16"/>
        <v>0</v>
      </c>
      <c r="J165" s="210">
        <f t="shared" si="17"/>
        <v>0</v>
      </c>
      <c r="K165" s="111" t="e">
        <f>VLOOKUP(F165,Listes!$G$2:$H$19,2,FALSE)</f>
        <v>#N/A</v>
      </c>
      <c r="L165" s="39" t="e">
        <f t="shared" si="18"/>
        <v>#N/A</v>
      </c>
      <c r="N165" s="24" t="e">
        <f>VLOOKUP(A165,'Composition portefeuille'!$B$2:$D$6,3,FALSE)</f>
        <v>#N/A</v>
      </c>
      <c r="O165" s="24">
        <v>100</v>
      </c>
      <c r="P165" s="24" t="e">
        <f>VLOOKUP(F165,Listes!$G$2:$I$19,3,FALSE)</f>
        <v>#N/A</v>
      </c>
      <c r="Q165" t="s">
        <v>133</v>
      </c>
      <c r="R165" s="109">
        <f t="shared" si="19"/>
        <v>0</v>
      </c>
      <c r="S165" s="110"/>
      <c r="T165" s="109" t="e">
        <f t="shared" si="20"/>
        <v>#N/A</v>
      </c>
    </row>
    <row r="166" spans="1:20" ht="17.45" customHeight="1" x14ac:dyDescent="0.2">
      <c r="A166" s="118"/>
      <c r="B166" s="119"/>
      <c r="C166" s="188"/>
      <c r="D166" s="118"/>
      <c r="E166" s="121"/>
      <c r="F166" s="121"/>
      <c r="G166" s="207"/>
      <c r="H166" s="123"/>
      <c r="I166" s="111">
        <f t="shared" si="16"/>
        <v>0</v>
      </c>
      <c r="J166" s="210">
        <f t="shared" si="17"/>
        <v>0</v>
      </c>
      <c r="K166" s="111" t="e">
        <f>VLOOKUP(F166,Listes!$G$2:$H$19,2,FALSE)</f>
        <v>#N/A</v>
      </c>
      <c r="L166" s="39" t="e">
        <f t="shared" si="18"/>
        <v>#N/A</v>
      </c>
      <c r="N166" s="24" t="e">
        <f>VLOOKUP(A166,'Composition portefeuille'!$B$2:$D$6,3,FALSE)</f>
        <v>#N/A</v>
      </c>
      <c r="O166" s="24">
        <v>100</v>
      </c>
      <c r="P166" s="24" t="e">
        <f>VLOOKUP(F166,Listes!$G$2:$I$19,3,FALSE)</f>
        <v>#N/A</v>
      </c>
      <c r="Q166" t="s">
        <v>133</v>
      </c>
      <c r="R166" s="109">
        <f t="shared" si="19"/>
        <v>0</v>
      </c>
      <c r="S166" s="110"/>
      <c r="T166" s="109" t="e">
        <f t="shared" si="20"/>
        <v>#N/A</v>
      </c>
    </row>
    <row r="167" spans="1:20" ht="17.45" customHeight="1" x14ac:dyDescent="0.2">
      <c r="A167" s="118"/>
      <c r="B167" s="119"/>
      <c r="C167" s="188"/>
      <c r="D167" s="118"/>
      <c r="E167" s="121"/>
      <c r="F167" s="121"/>
      <c r="G167" s="207"/>
      <c r="H167" s="123"/>
      <c r="I167" s="111">
        <f t="shared" si="16"/>
        <v>0</v>
      </c>
      <c r="J167" s="210">
        <f t="shared" si="17"/>
        <v>0</v>
      </c>
      <c r="K167" s="111" t="e">
        <f>VLOOKUP(F167,Listes!$G$2:$H$19,2,FALSE)</f>
        <v>#N/A</v>
      </c>
      <c r="L167" s="39" t="e">
        <f t="shared" si="18"/>
        <v>#N/A</v>
      </c>
      <c r="N167" s="24" t="e">
        <f>VLOOKUP(A167,'Composition portefeuille'!$B$2:$D$6,3,FALSE)</f>
        <v>#N/A</v>
      </c>
      <c r="O167" s="24">
        <v>100</v>
      </c>
      <c r="P167" s="24" t="e">
        <f>VLOOKUP(F167,Listes!$G$2:$I$19,3,FALSE)</f>
        <v>#N/A</v>
      </c>
      <c r="Q167" t="s">
        <v>133</v>
      </c>
      <c r="R167" s="109">
        <f t="shared" si="19"/>
        <v>0</v>
      </c>
      <c r="S167" s="110"/>
      <c r="T167" s="109" t="e">
        <f t="shared" si="20"/>
        <v>#N/A</v>
      </c>
    </row>
    <row r="168" spans="1:20" ht="17.45" customHeight="1" x14ac:dyDescent="0.2">
      <c r="A168" s="118"/>
      <c r="B168" s="119"/>
      <c r="C168" s="188"/>
      <c r="D168" s="118"/>
      <c r="E168" s="121"/>
      <c r="F168" s="121"/>
      <c r="G168" s="207"/>
      <c r="H168" s="123"/>
      <c r="I168" s="111">
        <f t="shared" si="16"/>
        <v>0</v>
      </c>
      <c r="J168" s="210">
        <f t="shared" si="17"/>
        <v>0</v>
      </c>
      <c r="K168" s="111" t="e">
        <f>VLOOKUP(F168,Listes!$G$2:$H$19,2,FALSE)</f>
        <v>#N/A</v>
      </c>
      <c r="L168" s="39" t="e">
        <f t="shared" si="18"/>
        <v>#N/A</v>
      </c>
      <c r="N168" s="24" t="e">
        <f>VLOOKUP(A168,'Composition portefeuille'!$B$2:$D$6,3,FALSE)</f>
        <v>#N/A</v>
      </c>
      <c r="O168" s="24">
        <v>100</v>
      </c>
      <c r="P168" s="24" t="e">
        <f>VLOOKUP(F168,Listes!$G$2:$I$19,3,FALSE)</f>
        <v>#N/A</v>
      </c>
      <c r="Q168" t="s">
        <v>133</v>
      </c>
      <c r="R168" s="109">
        <f t="shared" si="19"/>
        <v>0</v>
      </c>
      <c r="S168" s="110"/>
      <c r="T168" s="109" t="e">
        <f t="shared" si="20"/>
        <v>#N/A</v>
      </c>
    </row>
    <row r="169" spans="1:20" ht="17.45" customHeight="1" x14ac:dyDescent="0.2">
      <c r="A169" s="118"/>
      <c r="B169" s="119"/>
      <c r="C169" s="188"/>
      <c r="D169" s="118"/>
      <c r="E169" s="121"/>
      <c r="F169" s="121"/>
      <c r="G169" s="207"/>
      <c r="H169" s="123"/>
      <c r="I169" s="111">
        <f t="shared" si="16"/>
        <v>0</v>
      </c>
      <c r="J169" s="210">
        <f t="shared" si="17"/>
        <v>0</v>
      </c>
      <c r="K169" s="111" t="e">
        <f>VLOOKUP(F169,Listes!$G$2:$H$19,2,FALSE)</f>
        <v>#N/A</v>
      </c>
      <c r="L169" s="39" t="e">
        <f t="shared" si="18"/>
        <v>#N/A</v>
      </c>
      <c r="N169" s="24" t="e">
        <f>VLOOKUP(A169,'Composition portefeuille'!$B$2:$D$6,3,FALSE)</f>
        <v>#N/A</v>
      </c>
      <c r="O169" s="24">
        <v>100</v>
      </c>
      <c r="P169" s="24" t="e">
        <f>VLOOKUP(F169,Listes!$G$2:$I$19,3,FALSE)</f>
        <v>#N/A</v>
      </c>
      <c r="Q169" t="s">
        <v>133</v>
      </c>
      <c r="R169" s="109">
        <f t="shared" si="19"/>
        <v>0</v>
      </c>
      <c r="S169" s="110"/>
      <c r="T169" s="109" t="e">
        <f t="shared" si="20"/>
        <v>#N/A</v>
      </c>
    </row>
    <row r="170" spans="1:20" ht="17.45" customHeight="1" x14ac:dyDescent="0.2">
      <c r="A170" s="118"/>
      <c r="B170" s="119"/>
      <c r="C170" s="188"/>
      <c r="D170" s="118"/>
      <c r="E170" s="121"/>
      <c r="F170" s="121"/>
      <c r="G170" s="207"/>
      <c r="H170" s="123"/>
      <c r="I170" s="111">
        <f t="shared" si="16"/>
        <v>0</v>
      </c>
      <c r="J170" s="210">
        <f t="shared" si="17"/>
        <v>0</v>
      </c>
      <c r="K170" s="111" t="e">
        <f>VLOOKUP(F170,Listes!$G$2:$H$19,2,FALSE)</f>
        <v>#N/A</v>
      </c>
      <c r="L170" s="39" t="e">
        <f t="shared" si="18"/>
        <v>#N/A</v>
      </c>
      <c r="N170" s="24" t="e">
        <f>VLOOKUP(A170,'Composition portefeuille'!$B$2:$D$6,3,FALSE)</f>
        <v>#N/A</v>
      </c>
      <c r="O170" s="24">
        <v>100</v>
      </c>
      <c r="P170" s="24" t="e">
        <f>VLOOKUP(F170,Listes!$G$2:$I$19,3,FALSE)</f>
        <v>#N/A</v>
      </c>
      <c r="Q170" t="s">
        <v>133</v>
      </c>
      <c r="R170" s="109">
        <f t="shared" si="19"/>
        <v>0</v>
      </c>
      <c r="S170" s="110"/>
      <c r="T170" s="109" t="e">
        <f t="shared" si="20"/>
        <v>#N/A</v>
      </c>
    </row>
    <row r="171" spans="1:20" ht="17.45" customHeight="1" x14ac:dyDescent="0.2">
      <c r="A171" s="118"/>
      <c r="B171" s="119"/>
      <c r="C171" s="188"/>
      <c r="D171" s="118"/>
      <c r="E171" s="121"/>
      <c r="F171" s="121"/>
      <c r="G171" s="207"/>
      <c r="H171" s="123"/>
      <c r="I171" s="111">
        <f t="shared" si="16"/>
        <v>0</v>
      </c>
      <c r="J171" s="210">
        <f t="shared" si="17"/>
        <v>0</v>
      </c>
      <c r="K171" s="111" t="e">
        <f>VLOOKUP(F171,Listes!$G$2:$H$19,2,FALSE)</f>
        <v>#N/A</v>
      </c>
      <c r="L171" s="39" t="e">
        <f t="shared" si="18"/>
        <v>#N/A</v>
      </c>
      <c r="N171" s="24" t="e">
        <f>VLOOKUP(A171,'Composition portefeuille'!$B$2:$D$6,3,FALSE)</f>
        <v>#N/A</v>
      </c>
      <c r="O171" s="24">
        <v>100</v>
      </c>
      <c r="P171" s="24" t="e">
        <f>VLOOKUP(F171,Listes!$G$2:$I$19,3,FALSE)</f>
        <v>#N/A</v>
      </c>
      <c r="Q171" t="s">
        <v>133</v>
      </c>
      <c r="R171" s="109">
        <f t="shared" si="19"/>
        <v>0</v>
      </c>
      <c r="S171" s="110"/>
      <c r="T171" s="109" t="e">
        <f t="shared" si="20"/>
        <v>#N/A</v>
      </c>
    </row>
    <row r="172" spans="1:20" ht="17.45" customHeight="1" x14ac:dyDescent="0.2">
      <c r="A172" s="118"/>
      <c r="B172" s="119"/>
      <c r="C172" s="188"/>
      <c r="D172" s="118"/>
      <c r="E172" s="121"/>
      <c r="F172" s="121"/>
      <c r="G172" s="207"/>
      <c r="H172" s="123"/>
      <c r="I172" s="111">
        <f t="shared" si="16"/>
        <v>0</v>
      </c>
      <c r="J172" s="210">
        <f t="shared" si="17"/>
        <v>0</v>
      </c>
      <c r="K172" s="111" t="e">
        <f>VLOOKUP(F172,Listes!$G$2:$H$19,2,FALSE)</f>
        <v>#N/A</v>
      </c>
      <c r="L172" s="39" t="e">
        <f t="shared" si="18"/>
        <v>#N/A</v>
      </c>
      <c r="N172" s="24" t="e">
        <f>VLOOKUP(A172,'Composition portefeuille'!$B$2:$D$6,3,FALSE)</f>
        <v>#N/A</v>
      </c>
      <c r="O172" s="24">
        <v>100</v>
      </c>
      <c r="P172" s="24" t="e">
        <f>VLOOKUP(F172,Listes!$G$2:$I$19,3,FALSE)</f>
        <v>#N/A</v>
      </c>
      <c r="Q172" t="s">
        <v>133</v>
      </c>
      <c r="R172" s="109">
        <f t="shared" si="19"/>
        <v>0</v>
      </c>
      <c r="S172" s="110"/>
      <c r="T172" s="109" t="e">
        <f t="shared" si="20"/>
        <v>#N/A</v>
      </c>
    </row>
    <row r="173" spans="1:20" ht="17.45" customHeight="1" x14ac:dyDescent="0.2">
      <c r="A173" s="118"/>
      <c r="B173" s="119"/>
      <c r="C173" s="188"/>
      <c r="D173" s="118"/>
      <c r="E173" s="121"/>
      <c r="F173" s="121"/>
      <c r="G173" s="207"/>
      <c r="H173" s="123"/>
      <c r="I173" s="111">
        <f t="shared" si="16"/>
        <v>0</v>
      </c>
      <c r="J173" s="210">
        <f t="shared" si="17"/>
        <v>0</v>
      </c>
      <c r="K173" s="111" t="e">
        <f>VLOOKUP(F173,Listes!$G$2:$H$19,2,FALSE)</f>
        <v>#N/A</v>
      </c>
      <c r="L173" s="39" t="e">
        <f t="shared" si="18"/>
        <v>#N/A</v>
      </c>
      <c r="N173" s="24" t="e">
        <f>VLOOKUP(A173,'Composition portefeuille'!$B$2:$D$6,3,FALSE)</f>
        <v>#N/A</v>
      </c>
      <c r="O173" s="24">
        <v>100</v>
      </c>
      <c r="P173" s="24" t="e">
        <f>VLOOKUP(F173,Listes!$G$2:$I$19,3,FALSE)</f>
        <v>#N/A</v>
      </c>
      <c r="Q173" t="s">
        <v>133</v>
      </c>
      <c r="R173" s="109">
        <f t="shared" si="19"/>
        <v>0</v>
      </c>
      <c r="S173" s="110"/>
      <c r="T173" s="109" t="e">
        <f t="shared" si="20"/>
        <v>#N/A</v>
      </c>
    </row>
    <row r="174" spans="1:20" ht="17.45" customHeight="1" x14ac:dyDescent="0.2">
      <c r="A174" s="118"/>
      <c r="B174" s="119"/>
      <c r="C174" s="188"/>
      <c r="D174" s="118"/>
      <c r="E174" s="121"/>
      <c r="F174" s="121"/>
      <c r="G174" s="207"/>
      <c r="H174" s="123"/>
      <c r="I174" s="111">
        <f t="shared" si="16"/>
        <v>0</v>
      </c>
      <c r="J174" s="210">
        <f t="shared" si="17"/>
        <v>0</v>
      </c>
      <c r="K174" s="111" t="e">
        <f>VLOOKUP(F174,Listes!$G$2:$H$19,2,FALSE)</f>
        <v>#N/A</v>
      </c>
      <c r="L174" s="39" t="e">
        <f t="shared" si="18"/>
        <v>#N/A</v>
      </c>
      <c r="N174" s="24" t="e">
        <f>VLOOKUP(A174,'Composition portefeuille'!$B$2:$D$6,3,FALSE)</f>
        <v>#N/A</v>
      </c>
      <c r="O174" s="24">
        <v>100</v>
      </c>
      <c r="P174" s="24" t="e">
        <f>VLOOKUP(F174,Listes!$G$2:$I$19,3,FALSE)</f>
        <v>#N/A</v>
      </c>
      <c r="Q174" t="s">
        <v>133</v>
      </c>
      <c r="R174" s="109">
        <f t="shared" si="19"/>
        <v>0</v>
      </c>
      <c r="S174" s="110"/>
      <c r="T174" s="109" t="e">
        <f t="shared" si="20"/>
        <v>#N/A</v>
      </c>
    </row>
    <row r="175" spans="1:20" ht="17.45" customHeight="1" x14ac:dyDescent="0.2">
      <c r="A175" s="118"/>
      <c r="B175" s="119"/>
      <c r="C175" s="188"/>
      <c r="D175" s="118"/>
      <c r="E175" s="121"/>
      <c r="F175" s="121"/>
      <c r="G175" s="207"/>
      <c r="H175" s="123"/>
      <c r="I175" s="111">
        <f t="shared" si="16"/>
        <v>0</v>
      </c>
      <c r="J175" s="210">
        <f t="shared" si="17"/>
        <v>0</v>
      </c>
      <c r="K175" s="111" t="e">
        <f>VLOOKUP(F175,Listes!$G$2:$H$19,2,FALSE)</f>
        <v>#N/A</v>
      </c>
      <c r="L175" s="39" t="e">
        <f t="shared" si="18"/>
        <v>#N/A</v>
      </c>
      <c r="N175" s="24" t="e">
        <f>VLOOKUP(A175,'Composition portefeuille'!$B$2:$D$6,3,FALSE)</f>
        <v>#N/A</v>
      </c>
      <c r="O175" s="24">
        <v>100</v>
      </c>
      <c r="P175" s="24" t="e">
        <f>VLOOKUP(F175,Listes!$G$2:$I$19,3,FALSE)</f>
        <v>#N/A</v>
      </c>
      <c r="Q175" t="s">
        <v>133</v>
      </c>
      <c r="R175" s="109">
        <f t="shared" si="19"/>
        <v>0</v>
      </c>
      <c r="S175" s="110"/>
      <c r="T175" s="109" t="e">
        <f t="shared" si="20"/>
        <v>#N/A</v>
      </c>
    </row>
    <row r="176" spans="1:20" ht="17.45" customHeight="1" x14ac:dyDescent="0.2">
      <c r="A176" s="118"/>
      <c r="B176" s="119"/>
      <c r="C176" s="188"/>
      <c r="D176" s="118"/>
      <c r="E176" s="121"/>
      <c r="F176" s="121"/>
      <c r="G176" s="207"/>
      <c r="H176" s="123"/>
      <c r="I176" s="111">
        <f t="shared" si="16"/>
        <v>0</v>
      </c>
      <c r="J176" s="210">
        <f t="shared" si="17"/>
        <v>0</v>
      </c>
      <c r="K176" s="111" t="e">
        <f>VLOOKUP(F176,Listes!$G$2:$H$19,2,FALSE)</f>
        <v>#N/A</v>
      </c>
      <c r="L176" s="39" t="e">
        <f t="shared" si="18"/>
        <v>#N/A</v>
      </c>
      <c r="N176" s="24" t="e">
        <f>VLOOKUP(A176,'Composition portefeuille'!$B$2:$D$6,3,FALSE)</f>
        <v>#N/A</v>
      </c>
      <c r="O176" s="24">
        <v>100</v>
      </c>
      <c r="P176" s="24" t="e">
        <f>VLOOKUP(F176,Listes!$G$2:$I$19,3,FALSE)</f>
        <v>#N/A</v>
      </c>
      <c r="Q176" t="s">
        <v>133</v>
      </c>
      <c r="R176" s="109">
        <f t="shared" si="19"/>
        <v>0</v>
      </c>
      <c r="S176" s="110"/>
      <c r="T176" s="109" t="e">
        <f t="shared" si="20"/>
        <v>#N/A</v>
      </c>
    </row>
    <row r="177" spans="1:20" ht="17.45" customHeight="1" x14ac:dyDescent="0.2">
      <c r="A177" s="118"/>
      <c r="B177" s="119"/>
      <c r="C177" s="188"/>
      <c r="D177" s="118"/>
      <c r="E177" s="121"/>
      <c r="F177" s="121"/>
      <c r="G177" s="207"/>
      <c r="H177" s="123"/>
      <c r="I177" s="111">
        <f t="shared" si="16"/>
        <v>0</v>
      </c>
      <c r="J177" s="210">
        <f t="shared" si="17"/>
        <v>0</v>
      </c>
      <c r="K177" s="111" t="e">
        <f>VLOOKUP(F177,Listes!$G$2:$H$19,2,FALSE)</f>
        <v>#N/A</v>
      </c>
      <c r="L177" s="39" t="e">
        <f t="shared" si="18"/>
        <v>#N/A</v>
      </c>
      <c r="N177" s="24" t="e">
        <f>VLOOKUP(A177,'Composition portefeuille'!$B$2:$D$6,3,FALSE)</f>
        <v>#N/A</v>
      </c>
      <c r="O177" s="24">
        <v>100</v>
      </c>
      <c r="P177" s="24" t="e">
        <f>VLOOKUP(F177,Listes!$G$2:$I$19,3,FALSE)</f>
        <v>#N/A</v>
      </c>
      <c r="Q177" t="s">
        <v>133</v>
      </c>
      <c r="R177" s="109">
        <f t="shared" si="19"/>
        <v>0</v>
      </c>
      <c r="S177" s="110"/>
      <c r="T177" s="109" t="e">
        <f t="shared" si="20"/>
        <v>#N/A</v>
      </c>
    </row>
    <row r="178" spans="1:20" ht="17.45" customHeight="1" x14ac:dyDescent="0.2">
      <c r="A178" s="118"/>
      <c r="B178" s="119"/>
      <c r="C178" s="188"/>
      <c r="D178" s="118"/>
      <c r="E178" s="121"/>
      <c r="F178" s="121"/>
      <c r="G178" s="207"/>
      <c r="H178" s="123"/>
      <c r="I178" s="111">
        <f t="shared" si="16"/>
        <v>0</v>
      </c>
      <c r="J178" s="210">
        <f t="shared" si="17"/>
        <v>0</v>
      </c>
      <c r="K178" s="111" t="e">
        <f>VLOOKUP(F178,Listes!$G$2:$H$19,2,FALSE)</f>
        <v>#N/A</v>
      </c>
      <c r="L178" s="39" t="e">
        <f t="shared" si="18"/>
        <v>#N/A</v>
      </c>
      <c r="N178" s="24" t="e">
        <f>VLOOKUP(A178,'Composition portefeuille'!$B$2:$D$6,3,FALSE)</f>
        <v>#N/A</v>
      </c>
      <c r="O178" s="24">
        <v>100</v>
      </c>
      <c r="P178" s="24" t="e">
        <f>VLOOKUP(F178,Listes!$G$2:$I$19,3,FALSE)</f>
        <v>#N/A</v>
      </c>
      <c r="Q178" t="s">
        <v>133</v>
      </c>
      <c r="R178" s="109">
        <f t="shared" si="19"/>
        <v>0</v>
      </c>
      <c r="S178" s="110"/>
      <c r="T178" s="109" t="e">
        <f t="shared" si="20"/>
        <v>#N/A</v>
      </c>
    </row>
    <row r="179" spans="1:20" ht="17.45" customHeight="1" x14ac:dyDescent="0.2">
      <c r="A179" s="118"/>
      <c r="B179" s="119"/>
      <c r="C179" s="188"/>
      <c r="D179" s="118"/>
      <c r="E179" s="121"/>
      <c r="F179" s="121"/>
      <c r="G179" s="207"/>
      <c r="H179" s="123"/>
      <c r="I179" s="111">
        <f t="shared" si="16"/>
        <v>0</v>
      </c>
      <c r="J179" s="210">
        <f t="shared" si="17"/>
        <v>0</v>
      </c>
      <c r="K179" s="111" t="e">
        <f>VLOOKUP(F179,Listes!$G$2:$H$19,2,FALSE)</f>
        <v>#N/A</v>
      </c>
      <c r="L179" s="39" t="e">
        <f t="shared" si="18"/>
        <v>#N/A</v>
      </c>
      <c r="N179" s="24" t="e">
        <f>VLOOKUP(A179,'Composition portefeuille'!$B$2:$D$6,3,FALSE)</f>
        <v>#N/A</v>
      </c>
      <c r="O179" s="24">
        <v>100</v>
      </c>
      <c r="P179" s="24" t="e">
        <f>VLOOKUP(F179,Listes!$G$2:$I$19,3,FALSE)</f>
        <v>#N/A</v>
      </c>
      <c r="Q179" t="s">
        <v>133</v>
      </c>
      <c r="R179" s="109">
        <f t="shared" si="19"/>
        <v>0</v>
      </c>
      <c r="S179" s="110"/>
      <c r="T179" s="109" t="e">
        <f t="shared" si="20"/>
        <v>#N/A</v>
      </c>
    </row>
    <row r="180" spans="1:20" ht="17.45" customHeight="1" x14ac:dyDescent="0.2">
      <c r="A180" s="118"/>
      <c r="B180" s="119"/>
      <c r="C180" s="188"/>
      <c r="D180" s="118"/>
      <c r="E180" s="121"/>
      <c r="F180" s="121"/>
      <c r="G180" s="207"/>
      <c r="H180" s="123"/>
      <c r="I180" s="111">
        <f t="shared" si="16"/>
        <v>0</v>
      </c>
      <c r="J180" s="210">
        <f t="shared" si="17"/>
        <v>0</v>
      </c>
      <c r="K180" s="111" t="e">
        <f>VLOOKUP(F180,Listes!$G$2:$H$19,2,FALSE)</f>
        <v>#N/A</v>
      </c>
      <c r="L180" s="39" t="e">
        <f t="shared" si="18"/>
        <v>#N/A</v>
      </c>
      <c r="N180" s="24" t="e">
        <f>VLOOKUP(A180,'Composition portefeuille'!$B$2:$D$6,3,FALSE)</f>
        <v>#N/A</v>
      </c>
      <c r="O180" s="24">
        <v>100</v>
      </c>
      <c r="P180" s="24" t="e">
        <f>VLOOKUP(F180,Listes!$G$2:$I$19,3,FALSE)</f>
        <v>#N/A</v>
      </c>
      <c r="Q180" t="s">
        <v>133</v>
      </c>
      <c r="R180" s="109">
        <f t="shared" si="19"/>
        <v>0</v>
      </c>
      <c r="S180" s="110"/>
      <c r="T180" s="109" t="e">
        <f t="shared" si="20"/>
        <v>#N/A</v>
      </c>
    </row>
    <row r="181" spans="1:20" ht="17.45" customHeight="1" x14ac:dyDescent="0.2">
      <c r="A181" s="118"/>
      <c r="B181" s="119"/>
      <c r="C181" s="188"/>
      <c r="D181" s="118"/>
      <c r="E181" s="121"/>
      <c r="F181" s="121"/>
      <c r="G181" s="207"/>
      <c r="H181" s="123"/>
      <c r="I181" s="111">
        <f t="shared" si="16"/>
        <v>0</v>
      </c>
      <c r="J181" s="210">
        <f t="shared" si="17"/>
        <v>0</v>
      </c>
      <c r="K181" s="111" t="e">
        <f>VLOOKUP(F181,Listes!$G$2:$H$19,2,FALSE)</f>
        <v>#N/A</v>
      </c>
      <c r="L181" s="39" t="e">
        <f t="shared" si="18"/>
        <v>#N/A</v>
      </c>
      <c r="N181" s="24" t="e">
        <f>VLOOKUP(A181,'Composition portefeuille'!$B$2:$D$6,3,FALSE)</f>
        <v>#N/A</v>
      </c>
      <c r="O181" s="24">
        <v>100</v>
      </c>
      <c r="P181" s="24" t="e">
        <f>VLOOKUP(F181,Listes!$G$2:$I$19,3,FALSE)</f>
        <v>#N/A</v>
      </c>
      <c r="Q181" t="s">
        <v>133</v>
      </c>
      <c r="R181" s="109">
        <f t="shared" si="19"/>
        <v>0</v>
      </c>
      <c r="S181" s="110"/>
      <c r="T181" s="109" t="e">
        <f t="shared" si="20"/>
        <v>#N/A</v>
      </c>
    </row>
    <row r="182" spans="1:20" ht="17.45" customHeight="1" x14ac:dyDescent="0.2">
      <c r="A182" s="118"/>
      <c r="B182" s="119"/>
      <c r="C182" s="188"/>
      <c r="D182" s="118"/>
      <c r="E182" s="121"/>
      <c r="F182" s="121"/>
      <c r="G182" s="207"/>
      <c r="H182" s="123"/>
      <c r="I182" s="111">
        <f t="shared" si="16"/>
        <v>0</v>
      </c>
      <c r="J182" s="210">
        <f t="shared" si="17"/>
        <v>0</v>
      </c>
      <c r="K182" s="111" t="e">
        <f>VLOOKUP(F182,Listes!$G$2:$H$19,2,FALSE)</f>
        <v>#N/A</v>
      </c>
      <c r="L182" s="39" t="e">
        <f t="shared" si="18"/>
        <v>#N/A</v>
      </c>
      <c r="N182" s="24" t="e">
        <f>VLOOKUP(A182,'Composition portefeuille'!$B$2:$D$6,3,FALSE)</f>
        <v>#N/A</v>
      </c>
      <c r="O182" s="24">
        <v>100</v>
      </c>
      <c r="P182" s="24" t="e">
        <f>VLOOKUP(F182,Listes!$G$2:$I$19,3,FALSE)</f>
        <v>#N/A</v>
      </c>
      <c r="Q182" t="s">
        <v>133</v>
      </c>
      <c r="R182" s="109">
        <f t="shared" si="19"/>
        <v>0</v>
      </c>
      <c r="S182" s="110"/>
      <c r="T182" s="109" t="e">
        <f t="shared" si="20"/>
        <v>#N/A</v>
      </c>
    </row>
    <row r="183" spans="1:20" ht="17.45" customHeight="1" x14ac:dyDescent="0.2">
      <c r="A183" s="118"/>
      <c r="B183" s="119"/>
      <c r="C183" s="188"/>
      <c r="D183" s="118"/>
      <c r="E183" s="121"/>
      <c r="F183" s="121"/>
      <c r="G183" s="207"/>
      <c r="H183" s="123"/>
      <c r="I183" s="111">
        <f t="shared" si="16"/>
        <v>0</v>
      </c>
      <c r="J183" s="210">
        <f t="shared" si="17"/>
        <v>0</v>
      </c>
      <c r="K183" s="111" t="e">
        <f>VLOOKUP(F183,Listes!$G$2:$H$19,2,FALSE)</f>
        <v>#N/A</v>
      </c>
      <c r="L183" s="39" t="e">
        <f t="shared" si="18"/>
        <v>#N/A</v>
      </c>
      <c r="N183" s="24" t="e">
        <f>VLOOKUP(A183,'Composition portefeuille'!$B$2:$D$6,3,FALSE)</f>
        <v>#N/A</v>
      </c>
      <c r="O183" s="24">
        <v>100</v>
      </c>
      <c r="P183" s="24" t="e">
        <f>VLOOKUP(F183,Listes!$G$2:$I$19,3,FALSE)</f>
        <v>#N/A</v>
      </c>
      <c r="Q183" t="s">
        <v>133</v>
      </c>
      <c r="R183" s="109">
        <f t="shared" si="19"/>
        <v>0</v>
      </c>
      <c r="S183" s="110"/>
      <c r="T183" s="109" t="e">
        <f t="shared" si="20"/>
        <v>#N/A</v>
      </c>
    </row>
    <row r="184" spans="1:20" ht="17.45" customHeight="1" x14ac:dyDescent="0.2">
      <c r="A184" s="118"/>
      <c r="B184" s="119"/>
      <c r="C184" s="188"/>
      <c r="D184" s="118"/>
      <c r="E184" s="121"/>
      <c r="F184" s="121"/>
      <c r="G184" s="207"/>
      <c r="H184" s="123"/>
      <c r="I184" s="111">
        <f t="shared" si="16"/>
        <v>0</v>
      </c>
      <c r="J184" s="210">
        <f t="shared" si="17"/>
        <v>0</v>
      </c>
      <c r="K184" s="111" t="e">
        <f>VLOOKUP(F184,Listes!$G$2:$H$19,2,FALSE)</f>
        <v>#N/A</v>
      </c>
      <c r="L184" s="39" t="e">
        <f t="shared" si="18"/>
        <v>#N/A</v>
      </c>
      <c r="N184" s="24" t="e">
        <f>VLOOKUP(A184,'Composition portefeuille'!$B$2:$D$6,3,FALSE)</f>
        <v>#N/A</v>
      </c>
      <c r="O184" s="24">
        <v>100</v>
      </c>
      <c r="P184" s="24" t="e">
        <f>VLOOKUP(F184,Listes!$G$2:$I$19,3,FALSE)</f>
        <v>#N/A</v>
      </c>
      <c r="Q184" t="s">
        <v>133</v>
      </c>
      <c r="R184" s="109">
        <f t="shared" si="19"/>
        <v>0</v>
      </c>
      <c r="S184" s="110"/>
      <c r="T184" s="109" t="e">
        <f t="shared" si="20"/>
        <v>#N/A</v>
      </c>
    </row>
    <row r="185" spans="1:20" ht="17.45" customHeight="1" x14ac:dyDescent="0.2">
      <c r="A185" s="118"/>
      <c r="B185" s="119"/>
      <c r="C185" s="188"/>
      <c r="D185" s="118"/>
      <c r="E185" s="121"/>
      <c r="F185" s="121"/>
      <c r="G185" s="207"/>
      <c r="H185" s="123"/>
      <c r="I185" s="111">
        <f t="shared" si="16"/>
        <v>0</v>
      </c>
      <c r="J185" s="210">
        <f t="shared" si="17"/>
        <v>0</v>
      </c>
      <c r="K185" s="111" t="e">
        <f>VLOOKUP(F185,Listes!$G$2:$H$19,2,FALSE)</f>
        <v>#N/A</v>
      </c>
      <c r="L185" s="39" t="e">
        <f t="shared" si="18"/>
        <v>#N/A</v>
      </c>
      <c r="N185" s="24" t="e">
        <f>VLOOKUP(A185,'Composition portefeuille'!$B$2:$D$6,3,FALSE)</f>
        <v>#N/A</v>
      </c>
      <c r="O185" s="24">
        <v>100</v>
      </c>
      <c r="P185" s="24" t="e">
        <f>VLOOKUP(F185,Listes!$G$2:$I$19,3,FALSE)</f>
        <v>#N/A</v>
      </c>
      <c r="Q185" t="s">
        <v>133</v>
      </c>
      <c r="R185" s="109">
        <f t="shared" si="19"/>
        <v>0</v>
      </c>
      <c r="S185" s="110"/>
      <c r="T185" s="109" t="e">
        <f t="shared" si="20"/>
        <v>#N/A</v>
      </c>
    </row>
    <row r="186" spans="1:20" ht="17.45" customHeight="1" x14ac:dyDescent="0.2">
      <c r="A186" s="118"/>
      <c r="B186" s="119"/>
      <c r="C186" s="188"/>
      <c r="D186" s="118"/>
      <c r="E186" s="121"/>
      <c r="F186" s="121"/>
      <c r="G186" s="207"/>
      <c r="H186" s="123"/>
      <c r="I186" s="111">
        <f t="shared" si="6"/>
        <v>0</v>
      </c>
      <c r="J186" s="210">
        <f t="shared" si="7"/>
        <v>0</v>
      </c>
      <c r="K186" s="111" t="e">
        <f>VLOOKUP(F186,Listes!$G$2:$H$19,2,FALSE)</f>
        <v>#N/A</v>
      </c>
      <c r="L186" s="39" t="e">
        <f t="shared" si="8"/>
        <v>#N/A</v>
      </c>
      <c r="N186" s="24" t="e">
        <f>VLOOKUP(A186,'Composition portefeuille'!$B$2:$D$6,3,FALSE)</f>
        <v>#N/A</v>
      </c>
      <c r="O186" s="24">
        <v>100</v>
      </c>
      <c r="P186" s="24" t="e">
        <f>VLOOKUP(F186,Listes!$G$2:$I$19,3,FALSE)</f>
        <v>#N/A</v>
      </c>
      <c r="Q186" t="s">
        <v>133</v>
      </c>
      <c r="R186" s="109">
        <f t="shared" si="9"/>
        <v>0</v>
      </c>
      <c r="S186" s="110"/>
      <c r="T186" s="109" t="e">
        <f t="shared" si="10"/>
        <v>#N/A</v>
      </c>
    </row>
    <row r="187" spans="1:20" ht="17.45" customHeight="1" x14ac:dyDescent="0.2">
      <c r="A187" s="118"/>
      <c r="B187" s="119"/>
      <c r="C187" s="188"/>
      <c r="D187" s="118"/>
      <c r="E187" s="121"/>
      <c r="F187" s="121"/>
      <c r="G187" s="207"/>
      <c r="H187" s="123"/>
      <c r="I187" s="111">
        <f t="shared" si="6"/>
        <v>0</v>
      </c>
      <c r="J187" s="210">
        <f t="shared" si="7"/>
        <v>0</v>
      </c>
      <c r="K187" s="111" t="e">
        <f>VLOOKUP(F187,Listes!$G$2:$H$19,2,FALSE)</f>
        <v>#N/A</v>
      </c>
      <c r="L187" s="39" t="e">
        <f t="shared" si="8"/>
        <v>#N/A</v>
      </c>
      <c r="N187" s="24" t="e">
        <f>VLOOKUP(A187,'Composition portefeuille'!$B$2:$D$6,3,FALSE)</f>
        <v>#N/A</v>
      </c>
      <c r="O187" s="24">
        <v>100</v>
      </c>
      <c r="P187" s="24" t="e">
        <f>VLOOKUP(F187,Listes!$G$2:$I$19,3,FALSE)</f>
        <v>#N/A</v>
      </c>
      <c r="Q187" t="s">
        <v>133</v>
      </c>
      <c r="R187" s="109">
        <f t="shared" si="9"/>
        <v>0</v>
      </c>
      <c r="S187" s="110"/>
      <c r="T187" s="109" t="e">
        <f t="shared" si="10"/>
        <v>#N/A</v>
      </c>
    </row>
    <row r="188" spans="1:20" ht="17.45" customHeight="1" x14ac:dyDescent="0.2">
      <c r="A188" s="118"/>
      <c r="B188" s="119"/>
      <c r="C188" s="188"/>
      <c r="D188" s="118"/>
      <c r="E188" s="121"/>
      <c r="F188" s="121"/>
      <c r="G188" s="207"/>
      <c r="H188" s="123"/>
      <c r="I188" s="111">
        <f t="shared" si="6"/>
        <v>0</v>
      </c>
      <c r="J188" s="210">
        <f t="shared" si="7"/>
        <v>0</v>
      </c>
      <c r="K188" s="111" t="e">
        <f>VLOOKUP(F188,Listes!$G$2:$H$19,2,FALSE)</f>
        <v>#N/A</v>
      </c>
      <c r="L188" s="39" t="e">
        <f t="shared" si="8"/>
        <v>#N/A</v>
      </c>
      <c r="N188" s="24" t="e">
        <f>VLOOKUP(A188,'Composition portefeuille'!$B$2:$D$6,3,FALSE)</f>
        <v>#N/A</v>
      </c>
      <c r="O188" s="24">
        <v>100</v>
      </c>
      <c r="P188" s="24" t="e">
        <f>VLOOKUP(F188,Listes!$G$2:$I$19,3,FALSE)</f>
        <v>#N/A</v>
      </c>
      <c r="Q188" t="s">
        <v>133</v>
      </c>
      <c r="R188" s="109">
        <f t="shared" si="9"/>
        <v>0</v>
      </c>
      <c r="S188" s="110"/>
      <c r="T188" s="109" t="e">
        <f t="shared" si="10"/>
        <v>#N/A</v>
      </c>
    </row>
    <row r="189" spans="1:20" ht="17.45" customHeight="1" x14ac:dyDescent="0.2">
      <c r="A189" s="118"/>
      <c r="B189" s="119"/>
      <c r="C189" s="188"/>
      <c r="D189" s="118"/>
      <c r="E189" s="121"/>
      <c r="F189" s="121"/>
      <c r="G189" s="207"/>
      <c r="H189" s="123"/>
      <c r="I189" s="111">
        <f t="shared" si="6"/>
        <v>0</v>
      </c>
      <c r="J189" s="210">
        <f t="shared" si="7"/>
        <v>0</v>
      </c>
      <c r="K189" s="111" t="e">
        <f>VLOOKUP(F189,Listes!$G$2:$H$19,2,FALSE)</f>
        <v>#N/A</v>
      </c>
      <c r="L189" s="39" t="e">
        <f t="shared" si="8"/>
        <v>#N/A</v>
      </c>
      <c r="N189" s="24" t="e">
        <f>VLOOKUP(A189,'Composition portefeuille'!$B$2:$D$6,3,FALSE)</f>
        <v>#N/A</v>
      </c>
      <c r="O189" s="24">
        <v>100</v>
      </c>
      <c r="P189" s="24" t="e">
        <f>VLOOKUP(F189,Listes!$G$2:$I$19,3,FALSE)</f>
        <v>#N/A</v>
      </c>
      <c r="Q189" t="s">
        <v>133</v>
      </c>
      <c r="R189" s="109">
        <f t="shared" si="9"/>
        <v>0</v>
      </c>
      <c r="S189" s="110"/>
      <c r="T189" s="109" t="e">
        <f t="shared" si="10"/>
        <v>#N/A</v>
      </c>
    </row>
    <row r="190" spans="1:20" ht="17.45" customHeight="1" x14ac:dyDescent="0.2">
      <c r="A190" s="118"/>
      <c r="B190" s="119"/>
      <c r="C190" s="188"/>
      <c r="D190" s="118"/>
      <c r="E190" s="121"/>
      <c r="F190" s="121"/>
      <c r="G190" s="207"/>
      <c r="H190" s="123"/>
      <c r="I190" s="111">
        <f t="shared" si="6"/>
        <v>0</v>
      </c>
      <c r="J190" s="210">
        <f t="shared" si="7"/>
        <v>0</v>
      </c>
      <c r="K190" s="111" t="e">
        <f>VLOOKUP(F190,Listes!$G$2:$H$19,2,FALSE)</f>
        <v>#N/A</v>
      </c>
      <c r="L190" s="39" t="e">
        <f t="shared" si="8"/>
        <v>#N/A</v>
      </c>
      <c r="N190" s="24" t="e">
        <f>VLOOKUP(A190,'Composition portefeuille'!$B$2:$D$6,3,FALSE)</f>
        <v>#N/A</v>
      </c>
      <c r="O190" s="24">
        <v>100</v>
      </c>
      <c r="P190" s="24" t="e">
        <f>VLOOKUP(F190,Listes!$G$2:$I$19,3,FALSE)</f>
        <v>#N/A</v>
      </c>
      <c r="Q190" t="s">
        <v>133</v>
      </c>
      <c r="R190" s="109">
        <f t="shared" si="9"/>
        <v>0</v>
      </c>
      <c r="S190" s="110"/>
      <c r="T190" s="109" t="e">
        <f t="shared" si="10"/>
        <v>#N/A</v>
      </c>
    </row>
    <row r="191" spans="1:20" ht="17.45" customHeight="1" x14ac:dyDescent="0.2">
      <c r="A191" s="118"/>
      <c r="B191" s="119"/>
      <c r="C191" s="188"/>
      <c r="D191" s="118"/>
      <c r="E191" s="121"/>
      <c r="F191" s="121"/>
      <c r="G191" s="207"/>
      <c r="H191" s="123"/>
      <c r="I191" s="111">
        <f t="shared" si="6"/>
        <v>0</v>
      </c>
      <c r="J191" s="210">
        <f t="shared" si="7"/>
        <v>0</v>
      </c>
      <c r="K191" s="111" t="e">
        <f>VLOOKUP(F191,Listes!$G$2:$H$19,2,FALSE)</f>
        <v>#N/A</v>
      </c>
      <c r="L191" s="39" t="e">
        <f t="shared" si="8"/>
        <v>#N/A</v>
      </c>
      <c r="N191" s="24" t="e">
        <f>VLOOKUP(A191,'Composition portefeuille'!$B$2:$D$6,3,FALSE)</f>
        <v>#N/A</v>
      </c>
      <c r="O191" s="24">
        <v>100</v>
      </c>
      <c r="P191" s="24" t="e">
        <f>VLOOKUP(F191,Listes!$G$2:$I$19,3,FALSE)</f>
        <v>#N/A</v>
      </c>
      <c r="Q191" t="s">
        <v>133</v>
      </c>
      <c r="R191" s="109">
        <f t="shared" si="9"/>
        <v>0</v>
      </c>
      <c r="S191" s="110"/>
      <c r="T191" s="109" t="e">
        <f t="shared" si="10"/>
        <v>#N/A</v>
      </c>
    </row>
    <row r="192" spans="1:20" ht="17.45" customHeight="1" x14ac:dyDescent="0.2">
      <c r="A192" s="118"/>
      <c r="B192" s="119"/>
      <c r="C192" s="188"/>
      <c r="D192" s="118"/>
      <c r="E192" s="121"/>
      <c r="F192" s="121"/>
      <c r="G192" s="207"/>
      <c r="H192" s="123"/>
      <c r="I192" s="111">
        <f t="shared" si="6"/>
        <v>0</v>
      </c>
      <c r="J192" s="210">
        <f t="shared" si="7"/>
        <v>0</v>
      </c>
      <c r="K192" s="111" t="e">
        <f>VLOOKUP(F192,Listes!$G$2:$H$19,2,FALSE)</f>
        <v>#N/A</v>
      </c>
      <c r="L192" s="39" t="e">
        <f t="shared" si="8"/>
        <v>#N/A</v>
      </c>
      <c r="N192" s="24" t="e">
        <f>VLOOKUP(A192,'Composition portefeuille'!$B$2:$D$6,3,FALSE)</f>
        <v>#N/A</v>
      </c>
      <c r="O192" s="24">
        <v>100</v>
      </c>
      <c r="P192" s="24" t="e">
        <f>VLOOKUP(F192,Listes!$G$2:$I$19,3,FALSE)</f>
        <v>#N/A</v>
      </c>
      <c r="Q192" t="s">
        <v>133</v>
      </c>
      <c r="R192" s="109">
        <f t="shared" si="9"/>
        <v>0</v>
      </c>
      <c r="S192" s="110"/>
      <c r="T192" s="109" t="e">
        <f t="shared" si="10"/>
        <v>#N/A</v>
      </c>
    </row>
    <row r="193" spans="1:20" ht="17.45" customHeight="1" x14ac:dyDescent="0.2">
      <c r="A193" s="118"/>
      <c r="B193" s="119"/>
      <c r="C193" s="188"/>
      <c r="D193" s="118"/>
      <c r="E193" s="121"/>
      <c r="F193" s="121"/>
      <c r="G193" s="207"/>
      <c r="H193" s="123"/>
      <c r="I193" s="111">
        <f t="shared" si="6"/>
        <v>0</v>
      </c>
      <c r="J193" s="210">
        <f t="shared" si="7"/>
        <v>0</v>
      </c>
      <c r="K193" s="111" t="e">
        <f>VLOOKUP(F193,Listes!$G$2:$H$19,2,FALSE)</f>
        <v>#N/A</v>
      </c>
      <c r="L193" s="39" t="e">
        <f t="shared" si="8"/>
        <v>#N/A</v>
      </c>
      <c r="N193" s="24" t="e">
        <f>VLOOKUP(A193,'Composition portefeuille'!$B$2:$D$6,3,FALSE)</f>
        <v>#N/A</v>
      </c>
      <c r="O193" s="24">
        <v>100</v>
      </c>
      <c r="P193" s="24" t="e">
        <f>VLOOKUP(F193,Listes!$G$2:$I$19,3,FALSE)</f>
        <v>#N/A</v>
      </c>
      <c r="Q193" t="s">
        <v>133</v>
      </c>
      <c r="R193" s="109">
        <f t="shared" si="9"/>
        <v>0</v>
      </c>
      <c r="S193" s="110"/>
      <c r="T193" s="109" t="e">
        <f t="shared" si="10"/>
        <v>#N/A</v>
      </c>
    </row>
    <row r="194" spans="1:20" ht="17.45" customHeight="1" x14ac:dyDescent="0.2">
      <c r="A194" s="118"/>
      <c r="B194" s="119"/>
      <c r="C194" s="188"/>
      <c r="D194" s="118"/>
      <c r="E194" s="121"/>
      <c r="F194" s="121"/>
      <c r="G194" s="207"/>
      <c r="H194" s="123"/>
      <c r="I194" s="111">
        <f t="shared" si="6"/>
        <v>0</v>
      </c>
      <c r="J194" s="210">
        <f t="shared" si="7"/>
        <v>0</v>
      </c>
      <c r="K194" s="111" t="e">
        <f>VLOOKUP(F194,Listes!$G$2:$H$19,2,FALSE)</f>
        <v>#N/A</v>
      </c>
      <c r="L194" s="39" t="e">
        <f t="shared" si="8"/>
        <v>#N/A</v>
      </c>
      <c r="N194" s="24" t="e">
        <f>VLOOKUP(A194,'Composition portefeuille'!$B$2:$D$6,3,FALSE)</f>
        <v>#N/A</v>
      </c>
      <c r="O194" s="24">
        <v>100</v>
      </c>
      <c r="P194" s="24" t="e">
        <f>VLOOKUP(F194,Listes!$G$2:$I$19,3,FALSE)</f>
        <v>#N/A</v>
      </c>
      <c r="Q194" t="s">
        <v>133</v>
      </c>
      <c r="R194" s="109">
        <f t="shared" si="9"/>
        <v>0</v>
      </c>
      <c r="S194" s="110"/>
      <c r="T194" s="109" t="e">
        <f t="shared" si="10"/>
        <v>#N/A</v>
      </c>
    </row>
    <row r="195" spans="1:20" ht="17.45" customHeight="1" x14ac:dyDescent="0.2">
      <c r="A195" s="118"/>
      <c r="B195" s="119"/>
      <c r="C195" s="188"/>
      <c r="D195" s="118"/>
      <c r="E195" s="121"/>
      <c r="F195" s="121"/>
      <c r="G195" s="207"/>
      <c r="H195" s="123"/>
      <c r="I195" s="111">
        <f t="shared" si="6"/>
        <v>0</v>
      </c>
      <c r="J195" s="210">
        <f t="shared" si="7"/>
        <v>0</v>
      </c>
      <c r="K195" s="111" t="e">
        <f>VLOOKUP(F195,Listes!$G$2:$H$19,2,FALSE)</f>
        <v>#N/A</v>
      </c>
      <c r="L195" s="39" t="e">
        <f t="shared" si="8"/>
        <v>#N/A</v>
      </c>
      <c r="N195" s="24" t="e">
        <f>VLOOKUP(A195,'Composition portefeuille'!$B$2:$D$6,3,FALSE)</f>
        <v>#N/A</v>
      </c>
      <c r="O195" s="24">
        <v>100</v>
      </c>
      <c r="P195" s="24" t="e">
        <f>VLOOKUP(F195,Listes!$G$2:$I$19,3,FALSE)</f>
        <v>#N/A</v>
      </c>
      <c r="Q195" t="s">
        <v>133</v>
      </c>
      <c r="R195" s="109">
        <f t="shared" si="9"/>
        <v>0</v>
      </c>
      <c r="S195" s="110"/>
      <c r="T195" s="109" t="e">
        <f t="shared" si="10"/>
        <v>#N/A</v>
      </c>
    </row>
    <row r="196" spans="1:20" ht="17.45" customHeight="1" x14ac:dyDescent="0.2">
      <c r="A196" s="118"/>
      <c r="B196" s="119"/>
      <c r="C196" s="188"/>
      <c r="D196" s="118"/>
      <c r="E196" s="121"/>
      <c r="F196" s="121"/>
      <c r="G196" s="207"/>
      <c r="H196" s="123"/>
      <c r="I196" s="111">
        <f t="shared" si="6"/>
        <v>0</v>
      </c>
      <c r="J196" s="210">
        <f t="shared" si="7"/>
        <v>0</v>
      </c>
      <c r="K196" s="111" t="e">
        <f>VLOOKUP(F196,Listes!$G$2:$H$19,2,FALSE)</f>
        <v>#N/A</v>
      </c>
      <c r="L196" s="39" t="e">
        <f t="shared" si="8"/>
        <v>#N/A</v>
      </c>
      <c r="N196" s="24" t="e">
        <f>VLOOKUP(A196,'Composition portefeuille'!$B$2:$D$6,3,FALSE)</f>
        <v>#N/A</v>
      </c>
      <c r="O196" s="24">
        <v>100</v>
      </c>
      <c r="P196" s="24" t="e">
        <f>VLOOKUP(F196,Listes!$G$2:$I$19,3,FALSE)</f>
        <v>#N/A</v>
      </c>
      <c r="Q196" t="s">
        <v>133</v>
      </c>
      <c r="R196" s="109">
        <f t="shared" si="9"/>
        <v>0</v>
      </c>
      <c r="S196" s="110"/>
      <c r="T196" s="109" t="e">
        <f t="shared" si="10"/>
        <v>#N/A</v>
      </c>
    </row>
    <row r="197" spans="1:20" ht="17.45" customHeight="1" x14ac:dyDescent="0.2">
      <c r="A197" s="118"/>
      <c r="B197" s="119"/>
      <c r="C197" s="188"/>
      <c r="D197" s="118"/>
      <c r="E197" s="121"/>
      <c r="F197" s="121"/>
      <c r="G197" s="207"/>
      <c r="H197" s="123"/>
      <c r="I197" s="111">
        <f t="shared" si="6"/>
        <v>0</v>
      </c>
      <c r="J197" s="210">
        <f t="shared" si="7"/>
        <v>0</v>
      </c>
      <c r="K197" s="111" t="e">
        <f>VLOOKUP(F197,Listes!$G$2:$H$19,2,FALSE)</f>
        <v>#N/A</v>
      </c>
      <c r="L197" s="39" t="e">
        <f t="shared" si="8"/>
        <v>#N/A</v>
      </c>
      <c r="N197" s="24" t="e">
        <f>VLOOKUP(A197,'Composition portefeuille'!$B$2:$D$6,3,FALSE)</f>
        <v>#N/A</v>
      </c>
      <c r="O197" s="24">
        <v>100</v>
      </c>
      <c r="P197" s="24" t="e">
        <f>VLOOKUP(F197,Listes!$G$2:$I$19,3,FALSE)</f>
        <v>#N/A</v>
      </c>
      <c r="Q197" t="s">
        <v>133</v>
      </c>
      <c r="R197" s="109">
        <f t="shared" si="9"/>
        <v>0</v>
      </c>
      <c r="S197" s="110"/>
      <c r="T197" s="109" t="e">
        <f t="shared" si="10"/>
        <v>#N/A</v>
      </c>
    </row>
    <row r="198" spans="1:20" ht="17.45" customHeight="1" x14ac:dyDescent="0.2">
      <c r="A198" s="118"/>
      <c r="B198" s="119"/>
      <c r="C198" s="188"/>
      <c r="D198" s="118"/>
      <c r="E198" s="121"/>
      <c r="F198" s="121"/>
      <c r="G198" s="207"/>
      <c r="H198" s="123"/>
      <c r="I198" s="111">
        <f t="shared" si="6"/>
        <v>0</v>
      </c>
      <c r="J198" s="210">
        <f t="shared" si="7"/>
        <v>0</v>
      </c>
      <c r="K198" s="111" t="e">
        <f>VLOOKUP(F198,Listes!$G$2:$H$19,2,FALSE)</f>
        <v>#N/A</v>
      </c>
      <c r="L198" s="39" t="e">
        <f t="shared" si="8"/>
        <v>#N/A</v>
      </c>
      <c r="N198" s="24" t="e">
        <f>VLOOKUP(A198,'Composition portefeuille'!$B$2:$D$6,3,FALSE)</f>
        <v>#N/A</v>
      </c>
      <c r="O198" s="24">
        <v>100</v>
      </c>
      <c r="P198" s="24" t="e">
        <f>VLOOKUP(F198,Listes!$G$2:$I$19,3,FALSE)</f>
        <v>#N/A</v>
      </c>
      <c r="Q198" t="s">
        <v>133</v>
      </c>
      <c r="R198" s="109">
        <f t="shared" si="9"/>
        <v>0</v>
      </c>
      <c r="S198" s="110"/>
      <c r="T198" s="109" t="e">
        <f t="shared" si="10"/>
        <v>#N/A</v>
      </c>
    </row>
    <row r="199" spans="1:20" ht="17.45" customHeight="1" x14ac:dyDescent="0.2">
      <c r="A199" s="118"/>
      <c r="B199" s="119"/>
      <c r="C199" s="188"/>
      <c r="D199" s="118"/>
      <c r="E199" s="121"/>
      <c r="F199" s="121"/>
      <c r="G199" s="207"/>
      <c r="H199" s="123"/>
      <c r="I199" s="111">
        <f t="shared" si="6"/>
        <v>0</v>
      </c>
      <c r="J199" s="210">
        <f t="shared" si="7"/>
        <v>0</v>
      </c>
      <c r="K199" s="111" t="e">
        <f>VLOOKUP(F199,Listes!$G$2:$H$19,2,FALSE)</f>
        <v>#N/A</v>
      </c>
      <c r="L199" s="39" t="e">
        <f t="shared" si="8"/>
        <v>#N/A</v>
      </c>
      <c r="N199" s="24" t="e">
        <f>VLOOKUP(A199,'Composition portefeuille'!$B$2:$D$6,3,FALSE)</f>
        <v>#N/A</v>
      </c>
      <c r="O199" s="24">
        <v>100</v>
      </c>
      <c r="P199" s="24" t="e">
        <f>VLOOKUP(F199,Listes!$G$2:$I$19,3,FALSE)</f>
        <v>#N/A</v>
      </c>
      <c r="Q199" t="s">
        <v>133</v>
      </c>
      <c r="R199" s="109">
        <f t="shared" si="9"/>
        <v>0</v>
      </c>
      <c r="S199" s="110"/>
      <c r="T199" s="109" t="e">
        <f t="shared" si="10"/>
        <v>#N/A</v>
      </c>
    </row>
    <row r="200" spans="1:20" ht="17.45" customHeight="1" x14ac:dyDescent="0.2">
      <c r="A200" s="118"/>
      <c r="B200" s="119"/>
      <c r="C200" s="188"/>
      <c r="D200" s="118"/>
      <c r="E200" s="121"/>
      <c r="F200" s="121"/>
      <c r="G200" s="207"/>
      <c r="H200" s="123"/>
      <c r="I200" s="111">
        <f t="shared" si="6"/>
        <v>0</v>
      </c>
      <c r="J200" s="210">
        <f t="shared" si="7"/>
        <v>0</v>
      </c>
      <c r="K200" s="111" t="e">
        <f>VLOOKUP(F200,Listes!$G$2:$H$19,2,FALSE)</f>
        <v>#N/A</v>
      </c>
      <c r="L200" s="39" t="e">
        <f t="shared" si="8"/>
        <v>#N/A</v>
      </c>
      <c r="N200" s="24" t="e">
        <f>VLOOKUP(A200,'Composition portefeuille'!$B$2:$D$6,3,FALSE)</f>
        <v>#N/A</v>
      </c>
      <c r="O200" s="24">
        <v>100</v>
      </c>
      <c r="P200" s="24" t="e">
        <f>VLOOKUP(F200,Listes!$G$2:$I$19,3,FALSE)</f>
        <v>#N/A</v>
      </c>
      <c r="Q200" t="s">
        <v>133</v>
      </c>
      <c r="R200" s="109">
        <f t="shared" si="9"/>
        <v>0</v>
      </c>
      <c r="S200" s="110"/>
      <c r="T200" s="109" t="e">
        <f t="shared" si="10"/>
        <v>#N/A</v>
      </c>
    </row>
    <row r="201" spans="1:20" ht="17.45" customHeight="1" x14ac:dyDescent="0.2">
      <c r="N201" s="24" t="str">
        <f>IF(X2&gt;0,'Composition portefeuille'!D2,"")</f>
        <v/>
      </c>
      <c r="O201" s="24" t="str">
        <f>IF(X2&gt;0,2001,"")</f>
        <v/>
      </c>
    </row>
    <row r="202" spans="1:20" ht="17.45" customHeight="1" x14ac:dyDescent="0.2">
      <c r="N202" s="24" t="str">
        <f>IF(X3&gt;0,'Composition portefeuille'!D3,"")</f>
        <v/>
      </c>
      <c r="O202" s="24" t="str">
        <f>IF(X3&gt;0,2001,"")</f>
        <v/>
      </c>
    </row>
    <row r="203" spans="1:20" ht="17.45" customHeight="1" x14ac:dyDescent="0.2">
      <c r="N203" s="24" t="str">
        <f>IF(X4&gt;0,'Composition portefeuille'!D4,"")</f>
        <v/>
      </c>
      <c r="O203" s="24" t="str">
        <f>IF(X4&gt;0,2001,"")</f>
        <v/>
      </c>
    </row>
    <row r="204" spans="1:20" ht="17.45" customHeight="1" x14ac:dyDescent="0.2">
      <c r="N204" s="24" t="str">
        <f>IF(X5&gt;0,'Composition portefeuille'!D5,"")</f>
        <v/>
      </c>
      <c r="O204" s="24" t="str">
        <f>IF(X5&gt;0,2001,"")</f>
        <v/>
      </c>
    </row>
    <row r="205" spans="1:20" ht="17.45" customHeight="1" x14ac:dyDescent="0.2">
      <c r="N205" s="24" t="str">
        <f>IF(X6&gt;0,'Composition portefeuille'!D6,"")</f>
        <v/>
      </c>
      <c r="O205" s="24" t="str">
        <f>IF(X6&gt;0,2001,"")</f>
        <v/>
      </c>
    </row>
  </sheetData>
  <sheetProtection algorithmName="SHA-512" hashValue="YOAnDywXxH9boXySChANwOPtczbRgfOsshXw1OhWiFQej4sd5y/B9cAe0qCUyVkYKuyFHQUlJUlY58PBwdHuiA==" saltValue="6F4lfY49pdxjl+53aJVMRA==" spinCount="100000" sheet="1" formatColumns="0" formatRows="0" selectLockedCells="1"/>
  <phoneticPr fontId="11" type="noConversion"/>
  <dataValidations count="1">
    <dataValidation type="whole" allowBlank="1" showInputMessage="1" showErrorMessage="1" sqref="C2:C200" xr:uid="{EB46202F-1A25-4B61-9081-B592DAD4B85E}">
      <formula1>0</formula1>
      <formula2>100</formula2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28849E4-BE74-4034-828D-521FF9ADFBE8}">
          <x14:formula1>
            <xm:f>'BUDGET TOTAL '!$A$5:$A$8</xm:f>
          </x14:formula1>
          <xm:sqref>D2:D200</xm:sqref>
        </x14:dataValidation>
        <x14:dataValidation type="list" allowBlank="1" showInputMessage="1" showErrorMessage="1" xr:uid="{86C6F78B-03F6-4614-863C-24911D74724C}">
          <x14:formula1>
            <xm:f>Listes!$E$13:$E$14</xm:f>
          </x14:formula1>
          <xm:sqref>B2:B200</xm:sqref>
        </x14:dataValidation>
        <x14:dataValidation type="list" allowBlank="1" showInputMessage="1" showErrorMessage="1" xr:uid="{FD1135F5-4D2C-4A3C-8B7F-6D1308D8875C}">
          <x14:formula1>
            <xm:f>'Composition portefeuille'!$B$2:$B$6</xm:f>
          </x14:formula1>
          <xm:sqref>A2:A200</xm:sqref>
        </x14:dataValidation>
        <x14:dataValidation type="list" allowBlank="1" showInputMessage="1" showErrorMessage="1" xr:uid="{B0B3FEFB-5C52-4737-8DD6-C244A06DA694}">
          <x14:formula1>
            <xm:f>Listes!$G$2:$G$19</xm:f>
          </x14:formula1>
          <xm:sqref>F2:F200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CD88-5C78-4A25-B7E2-E63294D3F85A}">
  <dimension ref="A1:Y205"/>
  <sheetViews>
    <sheetView zoomScale="85" zoomScaleNormal="85" workbookViewId="0">
      <pane ySplit="1" topLeftCell="A2" activePane="bottomLeft" state="frozen"/>
      <selection activeCell="A15" sqref="A15"/>
      <selection pane="bottomLeft" activeCell="G29" sqref="G29"/>
    </sheetView>
  </sheetViews>
  <sheetFormatPr baseColWidth="10" defaultColWidth="12.7109375" defaultRowHeight="17.45" customHeight="1" x14ac:dyDescent="0.2"/>
  <cols>
    <col min="1" max="1" width="17" style="27" customWidth="1"/>
    <col min="2" max="2" width="17" style="24" customWidth="1"/>
    <col min="3" max="3" width="14.7109375" style="24" customWidth="1"/>
    <col min="4" max="4" width="8.7109375" style="24" customWidth="1"/>
    <col min="5" max="6" width="14.28515625" style="27" customWidth="1"/>
    <col min="7" max="7" width="61.28515625" style="27" bestFit="1" customWidth="1"/>
    <col min="8" max="8" width="20.42578125" style="32" bestFit="1" customWidth="1"/>
    <col min="9" max="9" width="21.28515625" style="24" bestFit="1" customWidth="1"/>
    <col min="10" max="10" width="19.5703125" style="104" customWidth="1"/>
    <col min="11" max="11" width="19.7109375" style="104" customWidth="1"/>
    <col min="12" max="12" width="20.85546875" style="24" customWidth="1"/>
    <col min="13" max="13" width="19.28515625" style="29" customWidth="1"/>
    <col min="14" max="14" width="12.7109375" style="27"/>
    <col min="15" max="15" width="30.5703125" style="24" hidden="1" customWidth="1"/>
    <col min="16" max="16" width="22.7109375" style="24" hidden="1" customWidth="1"/>
    <col min="17" max="17" width="17.28515625" style="24" hidden="1" customWidth="1"/>
    <col min="18" max="18" width="16.28515625" style="24" hidden="1" customWidth="1"/>
    <col min="19" max="20" width="12.7109375" style="24" hidden="1" customWidth="1"/>
    <col min="21" max="21" width="19" style="24" hidden="1" customWidth="1"/>
    <col min="22" max="22" width="14.85546875" style="24" hidden="1" customWidth="1"/>
    <col min="23" max="23" width="12.7109375" style="27" hidden="1" customWidth="1"/>
    <col min="24" max="24" width="21.7109375" style="27" hidden="1" customWidth="1"/>
    <col min="25" max="25" width="12.7109375" style="27" hidden="1" customWidth="1"/>
    <col min="26" max="16384" width="12.7109375" style="27"/>
  </cols>
  <sheetData>
    <row r="1" spans="1:25" s="26" customFormat="1" ht="38.25" x14ac:dyDescent="0.2">
      <c r="A1" s="17" t="s">
        <v>152</v>
      </c>
      <c r="B1" s="17" t="s">
        <v>153</v>
      </c>
      <c r="C1" s="17" t="s">
        <v>14</v>
      </c>
      <c r="D1" s="17" t="s">
        <v>15</v>
      </c>
      <c r="E1" s="17" t="s">
        <v>16</v>
      </c>
      <c r="F1" s="17" t="s">
        <v>17</v>
      </c>
      <c r="G1" s="17" t="s">
        <v>18</v>
      </c>
      <c r="H1" s="31" t="s">
        <v>19</v>
      </c>
      <c r="I1" s="17" t="s">
        <v>20</v>
      </c>
      <c r="J1" s="18" t="s">
        <v>21</v>
      </c>
      <c r="K1" s="18" t="s">
        <v>22</v>
      </c>
      <c r="L1" s="18" t="s">
        <v>23</v>
      </c>
      <c r="M1" s="28" t="s">
        <v>24</v>
      </c>
      <c r="O1" s="24" t="s">
        <v>25</v>
      </c>
      <c r="P1" s="24" t="s">
        <v>26</v>
      </c>
      <c r="Q1" s="24" t="s">
        <v>27</v>
      </c>
      <c r="R1" s="24" t="s">
        <v>28</v>
      </c>
      <c r="S1" s="24" t="s">
        <v>29</v>
      </c>
      <c r="T1" s="107" t="s">
        <v>24</v>
      </c>
      <c r="U1" s="24" t="s">
        <v>30</v>
      </c>
      <c r="V1" s="24" t="s">
        <v>31</v>
      </c>
      <c r="X1" s="178" t="s">
        <v>6</v>
      </c>
      <c r="Y1" s="178" t="s">
        <v>151</v>
      </c>
    </row>
    <row r="2" spans="1:25" ht="17.45" customHeight="1" x14ac:dyDescent="0.2">
      <c r="A2" s="118"/>
      <c r="B2" s="119"/>
      <c r="C2" s="119"/>
      <c r="D2" s="187"/>
      <c r="E2" s="118"/>
      <c r="F2" s="121"/>
      <c r="G2" s="121"/>
      <c r="H2" s="207"/>
      <c r="I2" s="124"/>
      <c r="J2" s="111">
        <f t="shared" ref="J2:J64" si="0">H2*I2</f>
        <v>0</v>
      </c>
      <c r="K2" s="210">
        <f>ROUND(I2*H2*1720/12,0)</f>
        <v>0</v>
      </c>
      <c r="L2" s="111" t="e">
        <f>VLOOKUP(G2,Listes!$G$2:$H$19,2,FALSE)</f>
        <v>#N/A</v>
      </c>
      <c r="M2" s="39" t="e">
        <f>ROUND(K2*L2,2)</f>
        <v>#N/A</v>
      </c>
      <c r="O2" s="24" t="e">
        <f>VLOOKUP(A2,'Composition portefeuille'!$B$2:$D$6,3,FALSE)</f>
        <v>#N/A</v>
      </c>
      <c r="P2" s="24">
        <v>3603</v>
      </c>
      <c r="Q2" s="24" t="e">
        <f>VLOOKUP(G2,Listes!$G$2:$I$19,3,FALSE)</f>
        <v>#N/A</v>
      </c>
      <c r="R2" t="s">
        <v>149</v>
      </c>
      <c r="S2" s="109">
        <f>K2</f>
        <v>0</v>
      </c>
      <c r="T2" s="110"/>
      <c r="U2" s="109" t="e">
        <f>M2</f>
        <v>#N/A</v>
      </c>
      <c r="X2" s="24">
        <f>'Composition portefeuille'!B2</f>
        <v>0</v>
      </c>
      <c r="Y2" s="24">
        <f>COUNTIF($A$2:$A$200,'Composition portefeuille'!B2)</f>
        <v>0</v>
      </c>
    </row>
    <row r="3" spans="1:25" ht="17.45" customHeight="1" x14ac:dyDescent="0.2">
      <c r="A3" s="118"/>
      <c r="B3" s="119"/>
      <c r="C3" s="119"/>
      <c r="D3" s="188"/>
      <c r="E3" s="118"/>
      <c r="F3" s="121"/>
      <c r="G3" s="121"/>
      <c r="H3" s="207"/>
      <c r="I3" s="123"/>
      <c r="J3" s="111">
        <f t="shared" si="0"/>
        <v>0</v>
      </c>
      <c r="K3" s="210">
        <f t="shared" ref="K3:K66" si="1">ROUND(I3*H3*1720/12,0)</f>
        <v>0</v>
      </c>
      <c r="L3" s="111" t="e">
        <f>VLOOKUP(G3,Listes!$G$2:$H$19,2,FALSE)</f>
        <v>#N/A</v>
      </c>
      <c r="M3" s="39" t="e">
        <f t="shared" ref="M3:M66" si="2">ROUND(K3*L3,2)</f>
        <v>#N/A</v>
      </c>
      <c r="O3" s="24" t="e">
        <f>VLOOKUP(A3,'Composition portefeuille'!$B$2:$D$6,3,FALSE)</f>
        <v>#N/A</v>
      </c>
      <c r="P3" s="24">
        <v>3603</v>
      </c>
      <c r="Q3" s="24" t="e">
        <f>VLOOKUP(G3,Listes!$G$2:$I$19,3,FALSE)</f>
        <v>#N/A</v>
      </c>
      <c r="R3" t="s">
        <v>149</v>
      </c>
      <c r="S3" s="109">
        <f t="shared" ref="S3:S66" si="3">K3</f>
        <v>0</v>
      </c>
      <c r="T3" s="110"/>
      <c r="U3" s="109" t="e">
        <f t="shared" ref="U3:U66" si="4">M3</f>
        <v>#N/A</v>
      </c>
      <c r="X3" s="24">
        <f>'Composition portefeuille'!B3</f>
        <v>0</v>
      </c>
      <c r="Y3" s="24">
        <f>COUNTIF($A$2:$A$200,'Composition portefeuille'!B3)</f>
        <v>0</v>
      </c>
    </row>
    <row r="4" spans="1:25" ht="17.45" customHeight="1" x14ac:dyDescent="0.2">
      <c r="A4" s="118"/>
      <c r="B4" s="119"/>
      <c r="C4" s="119"/>
      <c r="D4" s="188"/>
      <c r="E4" s="118"/>
      <c r="F4" s="121"/>
      <c r="G4" s="121"/>
      <c r="H4" s="207"/>
      <c r="I4" s="124"/>
      <c r="J4" s="111">
        <f t="shared" si="0"/>
        <v>0</v>
      </c>
      <c r="K4" s="210">
        <f t="shared" si="1"/>
        <v>0</v>
      </c>
      <c r="L4" s="111" t="e">
        <f>VLOOKUP(G4,Listes!$G$2:$H$19,2,FALSE)</f>
        <v>#N/A</v>
      </c>
      <c r="M4" s="39" t="e">
        <f t="shared" si="2"/>
        <v>#N/A</v>
      </c>
      <c r="O4" s="24" t="e">
        <f>VLOOKUP(A4,'Composition portefeuille'!$B$2:$D$6,3,FALSE)</f>
        <v>#N/A</v>
      </c>
      <c r="P4" s="24">
        <v>3603</v>
      </c>
      <c r="Q4" s="24" t="e">
        <f>VLOOKUP(G4,Listes!$G$2:$I$19,3,FALSE)</f>
        <v>#N/A</v>
      </c>
      <c r="R4" t="s">
        <v>149</v>
      </c>
      <c r="S4" s="109">
        <f t="shared" si="3"/>
        <v>0</v>
      </c>
      <c r="T4" s="110"/>
      <c r="U4" s="109" t="e">
        <f t="shared" si="4"/>
        <v>#N/A</v>
      </c>
      <c r="X4" s="24">
        <f>'Composition portefeuille'!B4</f>
        <v>0</v>
      </c>
      <c r="Y4" s="24">
        <f>COUNTIF($A$2:$A$200,'Composition portefeuille'!B4)</f>
        <v>0</v>
      </c>
    </row>
    <row r="5" spans="1:25" ht="17.45" customHeight="1" x14ac:dyDescent="0.2">
      <c r="A5" s="118"/>
      <c r="B5" s="119"/>
      <c r="C5" s="119"/>
      <c r="D5" s="188"/>
      <c r="E5" s="118"/>
      <c r="F5" s="121"/>
      <c r="G5" s="121"/>
      <c r="H5" s="207"/>
      <c r="I5" s="123"/>
      <c r="J5" s="111">
        <f t="shared" si="0"/>
        <v>0</v>
      </c>
      <c r="K5" s="210">
        <f t="shared" si="1"/>
        <v>0</v>
      </c>
      <c r="L5" s="111" t="e">
        <f>VLOOKUP(G5,Listes!$G$2:$H$19,2,FALSE)</f>
        <v>#N/A</v>
      </c>
      <c r="M5" s="39" t="e">
        <f t="shared" si="2"/>
        <v>#N/A</v>
      </c>
      <c r="O5" s="24" t="e">
        <f>VLOOKUP(A5,'Composition portefeuille'!$B$2:$D$6,3,FALSE)</f>
        <v>#N/A</v>
      </c>
      <c r="P5" s="24">
        <v>3603</v>
      </c>
      <c r="Q5" s="24" t="e">
        <f>VLOOKUP(G5,Listes!$G$2:$I$19,3,FALSE)</f>
        <v>#N/A</v>
      </c>
      <c r="R5" t="s">
        <v>149</v>
      </c>
      <c r="S5" s="109">
        <f t="shared" si="3"/>
        <v>0</v>
      </c>
      <c r="T5" s="110"/>
      <c r="U5" s="109" t="e">
        <f t="shared" si="4"/>
        <v>#N/A</v>
      </c>
      <c r="X5" s="24">
        <f>'Composition portefeuille'!B5</f>
        <v>0</v>
      </c>
      <c r="Y5" s="24">
        <f>COUNTIF($A$2:$A$200,'Composition portefeuille'!B5)</f>
        <v>0</v>
      </c>
    </row>
    <row r="6" spans="1:25" ht="17.45" customHeight="1" x14ac:dyDescent="0.2">
      <c r="A6" s="118"/>
      <c r="B6" s="119"/>
      <c r="C6" s="119"/>
      <c r="D6" s="188"/>
      <c r="E6" s="118"/>
      <c r="F6" s="121"/>
      <c r="G6" s="121"/>
      <c r="H6" s="207"/>
      <c r="I6" s="123"/>
      <c r="J6" s="111">
        <f t="shared" si="0"/>
        <v>0</v>
      </c>
      <c r="K6" s="210">
        <f t="shared" si="1"/>
        <v>0</v>
      </c>
      <c r="L6" s="111" t="e">
        <f>VLOOKUP(G6,Listes!$G$2:$H$19,2,FALSE)</f>
        <v>#N/A</v>
      </c>
      <c r="M6" s="39" t="e">
        <f t="shared" si="2"/>
        <v>#N/A</v>
      </c>
      <c r="O6" s="24" t="e">
        <f>VLOOKUP(A6,'Composition portefeuille'!$B$2:$D$6,3,FALSE)</f>
        <v>#N/A</v>
      </c>
      <c r="P6" s="24">
        <v>3603</v>
      </c>
      <c r="Q6" s="24" t="e">
        <f>VLOOKUP(G6,Listes!$G$2:$I$19,3,FALSE)</f>
        <v>#N/A</v>
      </c>
      <c r="R6" t="s">
        <v>149</v>
      </c>
      <c r="S6" s="109">
        <f t="shared" si="3"/>
        <v>0</v>
      </c>
      <c r="T6" s="110"/>
      <c r="U6" s="109" t="e">
        <f t="shared" si="4"/>
        <v>#N/A</v>
      </c>
      <c r="X6" s="24">
        <f>'Composition portefeuille'!B6</f>
        <v>0</v>
      </c>
      <c r="Y6" s="24">
        <f>COUNTIF($A$2:$A$200,'Composition portefeuille'!B6)</f>
        <v>0</v>
      </c>
    </row>
    <row r="7" spans="1:25" ht="17.45" customHeight="1" x14ac:dyDescent="0.2">
      <c r="A7" s="118"/>
      <c r="B7" s="119"/>
      <c r="C7" s="119"/>
      <c r="D7" s="188"/>
      <c r="E7" s="118"/>
      <c r="F7" s="121"/>
      <c r="G7" s="121"/>
      <c r="H7" s="207"/>
      <c r="I7" s="123"/>
      <c r="J7" s="111">
        <f t="shared" si="0"/>
        <v>0</v>
      </c>
      <c r="K7" s="210">
        <f t="shared" si="1"/>
        <v>0</v>
      </c>
      <c r="L7" s="111" t="e">
        <f>VLOOKUP(G7,Listes!$G$2:$H$19,2,FALSE)</f>
        <v>#N/A</v>
      </c>
      <c r="M7" s="39" t="e">
        <f t="shared" si="2"/>
        <v>#N/A</v>
      </c>
      <c r="O7" s="24" t="e">
        <f>VLOOKUP(A7,'Composition portefeuille'!$B$2:$D$6,3,FALSE)</f>
        <v>#N/A</v>
      </c>
      <c r="P7" s="24">
        <v>3603</v>
      </c>
      <c r="Q7" s="24" t="e">
        <f>VLOOKUP(G7,Listes!$G$2:$I$19,3,FALSE)</f>
        <v>#N/A</v>
      </c>
      <c r="R7" t="s">
        <v>149</v>
      </c>
      <c r="S7" s="109">
        <f t="shared" si="3"/>
        <v>0</v>
      </c>
      <c r="T7" s="110"/>
      <c r="U7" s="109" t="e">
        <f t="shared" si="4"/>
        <v>#N/A</v>
      </c>
    </row>
    <row r="8" spans="1:25" ht="17.45" customHeight="1" x14ac:dyDescent="0.2">
      <c r="A8" s="118"/>
      <c r="B8" s="119"/>
      <c r="C8" s="119"/>
      <c r="D8" s="188"/>
      <c r="E8" s="118"/>
      <c r="F8" s="121"/>
      <c r="G8" s="121"/>
      <c r="H8" s="207"/>
      <c r="I8" s="123"/>
      <c r="J8" s="111">
        <f t="shared" si="0"/>
        <v>0</v>
      </c>
      <c r="K8" s="210">
        <f t="shared" si="1"/>
        <v>0</v>
      </c>
      <c r="L8" s="111" t="e">
        <f>VLOOKUP(G8,Listes!$G$2:$H$19,2,FALSE)</f>
        <v>#N/A</v>
      </c>
      <c r="M8" s="39" t="e">
        <f t="shared" si="2"/>
        <v>#N/A</v>
      </c>
      <c r="O8" s="24" t="e">
        <f>VLOOKUP(A8,'Composition portefeuille'!$B$2:$D$6,3,FALSE)</f>
        <v>#N/A</v>
      </c>
      <c r="P8" s="24">
        <v>3603</v>
      </c>
      <c r="Q8" s="24" t="e">
        <f>VLOOKUP(G8,Listes!$G$2:$I$19,3,FALSE)</f>
        <v>#N/A</v>
      </c>
      <c r="R8" t="s">
        <v>149</v>
      </c>
      <c r="S8" s="109">
        <f t="shared" si="3"/>
        <v>0</v>
      </c>
      <c r="T8" s="110"/>
      <c r="U8" s="109" t="e">
        <f t="shared" si="4"/>
        <v>#N/A</v>
      </c>
    </row>
    <row r="9" spans="1:25" ht="17.45" customHeight="1" x14ac:dyDescent="0.2">
      <c r="A9" s="118"/>
      <c r="B9" s="119"/>
      <c r="C9" s="119"/>
      <c r="D9" s="188"/>
      <c r="E9" s="118"/>
      <c r="F9" s="121"/>
      <c r="G9" s="121"/>
      <c r="H9" s="207"/>
      <c r="I9" s="123"/>
      <c r="J9" s="111">
        <f t="shared" si="0"/>
        <v>0</v>
      </c>
      <c r="K9" s="210">
        <f t="shared" si="1"/>
        <v>0</v>
      </c>
      <c r="L9" s="111" t="e">
        <f>VLOOKUP(G9,Listes!$G$2:$H$19,2,FALSE)</f>
        <v>#N/A</v>
      </c>
      <c r="M9" s="39" t="e">
        <f t="shared" si="2"/>
        <v>#N/A</v>
      </c>
      <c r="O9" s="24" t="e">
        <f>VLOOKUP(A9,'Composition portefeuille'!$B$2:$D$6,3,FALSE)</f>
        <v>#N/A</v>
      </c>
      <c r="P9" s="24">
        <v>3603</v>
      </c>
      <c r="Q9" s="24" t="e">
        <f>VLOOKUP(G9,Listes!$G$2:$I$19,3,FALSE)</f>
        <v>#N/A</v>
      </c>
      <c r="R9" t="s">
        <v>149</v>
      </c>
      <c r="S9" s="109">
        <f t="shared" si="3"/>
        <v>0</v>
      </c>
      <c r="T9" s="110"/>
      <c r="U9" s="109" t="e">
        <f t="shared" si="4"/>
        <v>#N/A</v>
      </c>
    </row>
    <row r="10" spans="1:25" ht="17.45" customHeight="1" x14ac:dyDescent="0.2">
      <c r="A10" s="118"/>
      <c r="B10" s="119"/>
      <c r="C10" s="119"/>
      <c r="D10" s="188"/>
      <c r="E10" s="118"/>
      <c r="F10" s="121"/>
      <c r="G10" s="121"/>
      <c r="H10" s="207"/>
      <c r="I10" s="124"/>
      <c r="J10" s="111">
        <f t="shared" si="0"/>
        <v>0</v>
      </c>
      <c r="K10" s="210">
        <f t="shared" si="1"/>
        <v>0</v>
      </c>
      <c r="L10" s="111" t="e">
        <f>VLOOKUP(G10,Listes!$G$2:$H$19,2,FALSE)</f>
        <v>#N/A</v>
      </c>
      <c r="M10" s="39" t="e">
        <f t="shared" si="2"/>
        <v>#N/A</v>
      </c>
      <c r="O10" s="24" t="e">
        <f>VLOOKUP(A10,'Composition portefeuille'!$B$2:$D$6,3,FALSE)</f>
        <v>#N/A</v>
      </c>
      <c r="P10" s="24">
        <v>3603</v>
      </c>
      <c r="Q10" s="24" t="e">
        <f>VLOOKUP(G10,Listes!$G$2:$I$19,3,FALSE)</f>
        <v>#N/A</v>
      </c>
      <c r="R10" t="s">
        <v>149</v>
      </c>
      <c r="S10" s="109">
        <f t="shared" si="3"/>
        <v>0</v>
      </c>
      <c r="T10" s="110"/>
      <c r="U10" s="109" t="e">
        <f t="shared" si="4"/>
        <v>#N/A</v>
      </c>
    </row>
    <row r="11" spans="1:25" ht="17.45" customHeight="1" x14ac:dyDescent="0.2">
      <c r="A11" s="118"/>
      <c r="B11" s="119"/>
      <c r="C11" s="119"/>
      <c r="D11" s="188"/>
      <c r="E11" s="118"/>
      <c r="F11" s="121"/>
      <c r="G11" s="121"/>
      <c r="H11" s="207"/>
      <c r="I11" s="123"/>
      <c r="J11" s="111">
        <f t="shared" si="0"/>
        <v>0</v>
      </c>
      <c r="K11" s="210">
        <f t="shared" si="1"/>
        <v>0</v>
      </c>
      <c r="L11" s="111" t="e">
        <f>VLOOKUP(G11,Listes!$G$2:$H$19,2,FALSE)</f>
        <v>#N/A</v>
      </c>
      <c r="M11" s="39" t="e">
        <f t="shared" si="2"/>
        <v>#N/A</v>
      </c>
      <c r="O11" s="24" t="e">
        <f>VLOOKUP(A11,'Composition portefeuille'!$B$2:$D$6,3,FALSE)</f>
        <v>#N/A</v>
      </c>
      <c r="P11" s="24">
        <v>3603</v>
      </c>
      <c r="Q11" s="24" t="e">
        <f>VLOOKUP(G11,Listes!$G$2:$I$19,3,FALSE)</f>
        <v>#N/A</v>
      </c>
      <c r="R11" t="s">
        <v>149</v>
      </c>
      <c r="S11" s="109">
        <f t="shared" si="3"/>
        <v>0</v>
      </c>
      <c r="T11" s="110"/>
      <c r="U11" s="109" t="e">
        <f t="shared" si="4"/>
        <v>#N/A</v>
      </c>
    </row>
    <row r="12" spans="1:25" ht="17.45" customHeight="1" x14ac:dyDescent="0.2">
      <c r="A12" s="118"/>
      <c r="B12" s="119"/>
      <c r="C12" s="119"/>
      <c r="D12" s="188"/>
      <c r="E12" s="118"/>
      <c r="F12" s="121"/>
      <c r="G12" s="121"/>
      <c r="H12" s="207"/>
      <c r="I12" s="123"/>
      <c r="J12" s="111">
        <f t="shared" si="0"/>
        <v>0</v>
      </c>
      <c r="K12" s="210">
        <f t="shared" si="1"/>
        <v>0</v>
      </c>
      <c r="L12" s="111" t="e">
        <f>VLOOKUP(G12,Listes!$G$2:$H$19,2,FALSE)</f>
        <v>#N/A</v>
      </c>
      <c r="M12" s="39" t="e">
        <f t="shared" si="2"/>
        <v>#N/A</v>
      </c>
      <c r="O12" s="24" t="e">
        <f>VLOOKUP(A12,'Composition portefeuille'!$B$2:$D$6,3,FALSE)</f>
        <v>#N/A</v>
      </c>
      <c r="P12" s="24">
        <v>3603</v>
      </c>
      <c r="Q12" s="24" t="e">
        <f>VLOOKUP(G12,Listes!$G$2:$I$19,3,FALSE)</f>
        <v>#N/A</v>
      </c>
      <c r="R12" t="s">
        <v>149</v>
      </c>
      <c r="S12" s="109">
        <f t="shared" si="3"/>
        <v>0</v>
      </c>
      <c r="T12" s="110"/>
      <c r="U12" s="109" t="e">
        <f t="shared" si="4"/>
        <v>#N/A</v>
      </c>
    </row>
    <row r="13" spans="1:25" ht="17.45" customHeight="1" x14ac:dyDescent="0.2">
      <c r="A13" s="118"/>
      <c r="B13" s="119"/>
      <c r="C13" s="119"/>
      <c r="D13" s="188"/>
      <c r="E13" s="118"/>
      <c r="F13" s="121"/>
      <c r="G13" s="121"/>
      <c r="H13" s="207"/>
      <c r="I13" s="123"/>
      <c r="J13" s="111">
        <f t="shared" si="0"/>
        <v>0</v>
      </c>
      <c r="K13" s="210">
        <f t="shared" si="1"/>
        <v>0</v>
      </c>
      <c r="L13" s="111" t="e">
        <f>VLOOKUP(G13,Listes!$G$2:$H$19,2,FALSE)</f>
        <v>#N/A</v>
      </c>
      <c r="M13" s="39" t="e">
        <f t="shared" si="2"/>
        <v>#N/A</v>
      </c>
      <c r="O13" s="24" t="e">
        <f>VLOOKUP(A13,'Composition portefeuille'!$B$2:$D$6,3,FALSE)</f>
        <v>#N/A</v>
      </c>
      <c r="P13" s="24">
        <v>3603</v>
      </c>
      <c r="Q13" s="24" t="e">
        <f>VLOOKUP(G13,Listes!$G$2:$I$19,3,FALSE)</f>
        <v>#N/A</v>
      </c>
      <c r="R13" t="s">
        <v>149</v>
      </c>
      <c r="S13" s="109">
        <f t="shared" si="3"/>
        <v>0</v>
      </c>
      <c r="T13" s="110"/>
      <c r="U13" s="109" t="e">
        <f t="shared" si="4"/>
        <v>#N/A</v>
      </c>
    </row>
    <row r="14" spans="1:25" ht="17.45" customHeight="1" x14ac:dyDescent="0.2">
      <c r="A14" s="118"/>
      <c r="B14" s="119"/>
      <c r="C14" s="119"/>
      <c r="D14" s="188"/>
      <c r="E14" s="118"/>
      <c r="F14" s="121"/>
      <c r="G14" s="121"/>
      <c r="H14" s="207"/>
      <c r="I14" s="123"/>
      <c r="J14" s="111">
        <f>H14*I14</f>
        <v>0</v>
      </c>
      <c r="K14" s="210">
        <f t="shared" si="1"/>
        <v>0</v>
      </c>
      <c r="L14" s="111" t="e">
        <f>VLOOKUP(G14,Listes!$G$2:$H$19,2,FALSE)</f>
        <v>#N/A</v>
      </c>
      <c r="M14" s="39" t="e">
        <f t="shared" si="2"/>
        <v>#N/A</v>
      </c>
      <c r="O14" s="24" t="e">
        <f>VLOOKUP(A14,'Composition portefeuille'!$B$2:$D$6,3,FALSE)</f>
        <v>#N/A</v>
      </c>
      <c r="P14" s="24">
        <v>3603</v>
      </c>
      <c r="Q14" s="24" t="e">
        <f>VLOOKUP(G14,Listes!$G$2:$I$19,3,FALSE)</f>
        <v>#N/A</v>
      </c>
      <c r="R14" t="s">
        <v>149</v>
      </c>
      <c r="S14" s="109">
        <f t="shared" si="3"/>
        <v>0</v>
      </c>
      <c r="T14" s="110"/>
      <c r="U14" s="109" t="e">
        <f t="shared" si="4"/>
        <v>#N/A</v>
      </c>
    </row>
    <row r="15" spans="1:25" ht="17.45" customHeight="1" x14ac:dyDescent="0.2">
      <c r="A15" s="118"/>
      <c r="B15" s="119"/>
      <c r="C15" s="119"/>
      <c r="D15" s="188"/>
      <c r="E15" s="118"/>
      <c r="F15" s="121"/>
      <c r="G15" s="121"/>
      <c r="H15" s="207"/>
      <c r="I15" s="124"/>
      <c r="J15" s="111">
        <f>H15*I15</f>
        <v>0</v>
      </c>
      <c r="K15" s="210">
        <f t="shared" si="1"/>
        <v>0</v>
      </c>
      <c r="L15" s="111" t="e">
        <f>VLOOKUP(G15,Listes!$G$2:$H$19,2,FALSE)</f>
        <v>#N/A</v>
      </c>
      <c r="M15" s="39" t="e">
        <f t="shared" si="2"/>
        <v>#N/A</v>
      </c>
      <c r="O15" s="24" t="e">
        <f>VLOOKUP(A15,'Composition portefeuille'!$B$2:$D$6,3,FALSE)</f>
        <v>#N/A</v>
      </c>
      <c r="P15" s="24">
        <v>3603</v>
      </c>
      <c r="Q15" s="24" t="e">
        <f>VLOOKUP(G15,Listes!$G$2:$I$19,3,FALSE)</f>
        <v>#N/A</v>
      </c>
      <c r="R15" t="s">
        <v>149</v>
      </c>
      <c r="S15" s="109">
        <f t="shared" si="3"/>
        <v>0</v>
      </c>
      <c r="T15" s="110"/>
      <c r="U15" s="109" t="e">
        <f t="shared" si="4"/>
        <v>#N/A</v>
      </c>
    </row>
    <row r="16" spans="1:25" ht="17.45" customHeight="1" x14ac:dyDescent="0.2">
      <c r="A16" s="118"/>
      <c r="B16" s="119"/>
      <c r="C16" s="119"/>
      <c r="D16" s="188"/>
      <c r="E16" s="118"/>
      <c r="F16" s="121"/>
      <c r="G16" s="121"/>
      <c r="H16" s="207"/>
      <c r="I16" s="123"/>
      <c r="J16" s="111">
        <f t="shared" si="0"/>
        <v>0</v>
      </c>
      <c r="K16" s="210">
        <f t="shared" si="1"/>
        <v>0</v>
      </c>
      <c r="L16" s="111" t="e">
        <f>VLOOKUP(G16,Listes!$G$2:$H$19,2,FALSE)</f>
        <v>#N/A</v>
      </c>
      <c r="M16" s="39" t="e">
        <f t="shared" si="2"/>
        <v>#N/A</v>
      </c>
      <c r="O16" s="24" t="e">
        <f>VLOOKUP(A16,'Composition portefeuille'!$B$2:$D$6,3,FALSE)</f>
        <v>#N/A</v>
      </c>
      <c r="P16" s="24">
        <v>3603</v>
      </c>
      <c r="Q16" s="24" t="e">
        <f>VLOOKUP(G16,Listes!$G$2:$I$19,3,FALSE)</f>
        <v>#N/A</v>
      </c>
      <c r="R16" t="s">
        <v>149</v>
      </c>
      <c r="S16" s="109">
        <f t="shared" si="3"/>
        <v>0</v>
      </c>
      <c r="T16" s="110"/>
      <c r="U16" s="109" t="e">
        <f t="shared" si="4"/>
        <v>#N/A</v>
      </c>
    </row>
    <row r="17" spans="1:21" ht="17.45" customHeight="1" x14ac:dyDescent="0.2">
      <c r="A17" s="118"/>
      <c r="B17" s="119"/>
      <c r="C17" s="119"/>
      <c r="D17" s="188"/>
      <c r="E17" s="118"/>
      <c r="F17" s="121"/>
      <c r="G17" s="121"/>
      <c r="H17" s="207"/>
      <c r="I17" s="124"/>
      <c r="J17" s="111">
        <f t="shared" si="0"/>
        <v>0</v>
      </c>
      <c r="K17" s="210">
        <f t="shared" si="1"/>
        <v>0</v>
      </c>
      <c r="L17" s="111" t="e">
        <f>VLOOKUP(G17,Listes!$G$2:$H$19,2,FALSE)</f>
        <v>#N/A</v>
      </c>
      <c r="M17" s="39" t="e">
        <f t="shared" si="2"/>
        <v>#N/A</v>
      </c>
      <c r="O17" s="24" t="e">
        <f>VLOOKUP(A17,'Composition portefeuille'!$B$2:$D$6,3,FALSE)</f>
        <v>#N/A</v>
      </c>
      <c r="P17" s="24">
        <v>3603</v>
      </c>
      <c r="Q17" s="24" t="e">
        <f>VLOOKUP(G17,Listes!$G$2:$I$19,3,FALSE)</f>
        <v>#N/A</v>
      </c>
      <c r="R17" t="s">
        <v>149</v>
      </c>
      <c r="S17" s="109">
        <f t="shared" si="3"/>
        <v>0</v>
      </c>
      <c r="T17" s="110"/>
      <c r="U17" s="109" t="e">
        <f t="shared" si="4"/>
        <v>#N/A</v>
      </c>
    </row>
    <row r="18" spans="1:21" ht="17.45" customHeight="1" x14ac:dyDescent="0.2">
      <c r="A18" s="118"/>
      <c r="B18" s="119"/>
      <c r="C18" s="119"/>
      <c r="D18" s="188"/>
      <c r="E18" s="118"/>
      <c r="F18" s="121"/>
      <c r="G18" s="121"/>
      <c r="H18" s="207"/>
      <c r="I18" s="123"/>
      <c r="J18" s="111">
        <f t="shared" si="0"/>
        <v>0</v>
      </c>
      <c r="K18" s="210">
        <f t="shared" si="1"/>
        <v>0</v>
      </c>
      <c r="L18" s="111" t="e">
        <f>VLOOKUP(G18,Listes!$G$2:$H$19,2,FALSE)</f>
        <v>#N/A</v>
      </c>
      <c r="M18" s="39" t="e">
        <f t="shared" si="2"/>
        <v>#N/A</v>
      </c>
      <c r="O18" s="24" t="e">
        <f>VLOOKUP(A18,'Composition portefeuille'!$B$2:$D$6,3,FALSE)</f>
        <v>#N/A</v>
      </c>
      <c r="P18" s="24">
        <v>3603</v>
      </c>
      <c r="Q18" s="24" t="e">
        <f>VLOOKUP(G18,Listes!$G$2:$I$19,3,FALSE)</f>
        <v>#N/A</v>
      </c>
      <c r="R18" t="s">
        <v>149</v>
      </c>
      <c r="S18" s="109">
        <f t="shared" si="3"/>
        <v>0</v>
      </c>
      <c r="T18" s="110"/>
      <c r="U18" s="109" t="e">
        <f t="shared" si="4"/>
        <v>#N/A</v>
      </c>
    </row>
    <row r="19" spans="1:21" ht="17.45" customHeight="1" x14ac:dyDescent="0.2">
      <c r="A19" s="118"/>
      <c r="B19" s="119"/>
      <c r="C19" s="119"/>
      <c r="D19" s="188"/>
      <c r="E19" s="118"/>
      <c r="F19" s="121"/>
      <c r="G19" s="121"/>
      <c r="H19" s="207"/>
      <c r="I19" s="123"/>
      <c r="J19" s="111">
        <f t="shared" si="0"/>
        <v>0</v>
      </c>
      <c r="K19" s="210">
        <f t="shared" si="1"/>
        <v>0</v>
      </c>
      <c r="L19" s="111" t="e">
        <f>VLOOKUP(G19,Listes!$G$2:$H$19,2,FALSE)</f>
        <v>#N/A</v>
      </c>
      <c r="M19" s="39" t="e">
        <f t="shared" si="2"/>
        <v>#N/A</v>
      </c>
      <c r="O19" s="24" t="e">
        <f>VLOOKUP(A19,'Composition portefeuille'!$B$2:$D$6,3,FALSE)</f>
        <v>#N/A</v>
      </c>
      <c r="P19" s="24">
        <v>3603</v>
      </c>
      <c r="Q19" s="24" t="e">
        <f>VLOOKUP(G19,Listes!$G$2:$I$19,3,FALSE)</f>
        <v>#N/A</v>
      </c>
      <c r="R19" t="s">
        <v>149</v>
      </c>
      <c r="S19" s="109">
        <f t="shared" si="3"/>
        <v>0</v>
      </c>
      <c r="T19" s="110"/>
      <c r="U19" s="109" t="e">
        <f t="shared" si="4"/>
        <v>#N/A</v>
      </c>
    </row>
    <row r="20" spans="1:21" ht="17.45" customHeight="1" x14ac:dyDescent="0.2">
      <c r="A20" s="118"/>
      <c r="B20" s="119"/>
      <c r="C20" s="119"/>
      <c r="D20" s="188"/>
      <c r="E20" s="118"/>
      <c r="F20" s="121"/>
      <c r="G20" s="121"/>
      <c r="H20" s="207"/>
      <c r="I20" s="123"/>
      <c r="J20" s="111">
        <f t="shared" si="0"/>
        <v>0</v>
      </c>
      <c r="K20" s="210">
        <f t="shared" si="1"/>
        <v>0</v>
      </c>
      <c r="L20" s="111" t="e">
        <f>VLOOKUP(G20,Listes!$G$2:$H$19,2,FALSE)</f>
        <v>#N/A</v>
      </c>
      <c r="M20" s="39" t="e">
        <f t="shared" si="2"/>
        <v>#N/A</v>
      </c>
      <c r="O20" s="24" t="e">
        <f>VLOOKUP(A20,'Composition portefeuille'!$B$2:$D$6,3,FALSE)</f>
        <v>#N/A</v>
      </c>
      <c r="P20" s="24">
        <v>3603</v>
      </c>
      <c r="Q20" s="24" t="e">
        <f>VLOOKUP(G20,Listes!$G$2:$I$19,3,FALSE)</f>
        <v>#N/A</v>
      </c>
      <c r="R20" t="s">
        <v>149</v>
      </c>
      <c r="S20" s="109">
        <f t="shared" si="3"/>
        <v>0</v>
      </c>
      <c r="T20" s="110"/>
      <c r="U20" s="109" t="e">
        <f t="shared" si="4"/>
        <v>#N/A</v>
      </c>
    </row>
    <row r="21" spans="1:21" ht="17.45" customHeight="1" x14ac:dyDescent="0.2">
      <c r="A21" s="118"/>
      <c r="B21" s="119"/>
      <c r="C21" s="119"/>
      <c r="D21" s="188"/>
      <c r="E21" s="118"/>
      <c r="F21" s="121"/>
      <c r="G21" s="121"/>
      <c r="H21" s="207"/>
      <c r="I21" s="123"/>
      <c r="J21" s="111">
        <f t="shared" si="0"/>
        <v>0</v>
      </c>
      <c r="K21" s="210">
        <f t="shared" si="1"/>
        <v>0</v>
      </c>
      <c r="L21" s="111" t="e">
        <f>VLOOKUP(G21,Listes!$G$2:$H$19,2,FALSE)</f>
        <v>#N/A</v>
      </c>
      <c r="M21" s="39" t="e">
        <f t="shared" si="2"/>
        <v>#N/A</v>
      </c>
      <c r="O21" s="24" t="e">
        <f>VLOOKUP(A21,'Composition portefeuille'!$B$2:$D$6,3,FALSE)</f>
        <v>#N/A</v>
      </c>
      <c r="P21" s="24">
        <v>3603</v>
      </c>
      <c r="Q21" s="24" t="e">
        <f>VLOOKUP(G21,Listes!$G$2:$I$19,3,FALSE)</f>
        <v>#N/A</v>
      </c>
      <c r="R21" t="s">
        <v>149</v>
      </c>
      <c r="S21" s="109">
        <f t="shared" si="3"/>
        <v>0</v>
      </c>
      <c r="T21" s="110"/>
      <c r="U21" s="109" t="e">
        <f t="shared" si="4"/>
        <v>#N/A</v>
      </c>
    </row>
    <row r="22" spans="1:21" ht="17.45" customHeight="1" x14ac:dyDescent="0.2">
      <c r="A22" s="118"/>
      <c r="B22" s="119"/>
      <c r="C22" s="119"/>
      <c r="D22" s="188"/>
      <c r="E22" s="118"/>
      <c r="F22" s="121"/>
      <c r="G22" s="121"/>
      <c r="H22" s="207"/>
      <c r="I22" s="124"/>
      <c r="J22" s="111">
        <f t="shared" si="0"/>
        <v>0</v>
      </c>
      <c r="K22" s="210">
        <f t="shared" si="1"/>
        <v>0</v>
      </c>
      <c r="L22" s="111" t="e">
        <f>VLOOKUP(G22,Listes!$G$2:$H$19,2,FALSE)</f>
        <v>#N/A</v>
      </c>
      <c r="M22" s="39" t="e">
        <f t="shared" si="2"/>
        <v>#N/A</v>
      </c>
      <c r="O22" s="24" t="e">
        <f>VLOOKUP(A22,'Composition portefeuille'!$B$2:$D$6,3,FALSE)</f>
        <v>#N/A</v>
      </c>
      <c r="P22" s="24">
        <v>3603</v>
      </c>
      <c r="Q22" s="24" t="e">
        <f>VLOOKUP(G22,Listes!$G$2:$I$19,3,FALSE)</f>
        <v>#N/A</v>
      </c>
      <c r="R22" t="s">
        <v>149</v>
      </c>
      <c r="S22" s="109">
        <f t="shared" si="3"/>
        <v>0</v>
      </c>
      <c r="T22" s="110"/>
      <c r="U22" s="109" t="e">
        <f t="shared" si="4"/>
        <v>#N/A</v>
      </c>
    </row>
    <row r="23" spans="1:21" ht="17.45" customHeight="1" x14ac:dyDescent="0.2">
      <c r="A23" s="118"/>
      <c r="B23" s="119"/>
      <c r="C23" s="119"/>
      <c r="D23" s="188"/>
      <c r="E23" s="118"/>
      <c r="F23" s="121"/>
      <c r="G23" s="121"/>
      <c r="H23" s="207"/>
      <c r="I23" s="123"/>
      <c r="J23" s="111">
        <f t="shared" si="0"/>
        <v>0</v>
      </c>
      <c r="K23" s="210">
        <f t="shared" si="1"/>
        <v>0</v>
      </c>
      <c r="L23" s="111" t="e">
        <f>VLOOKUP(G23,Listes!$G$2:$H$19,2,FALSE)</f>
        <v>#N/A</v>
      </c>
      <c r="M23" s="39" t="e">
        <f t="shared" si="2"/>
        <v>#N/A</v>
      </c>
      <c r="O23" s="24" t="e">
        <f>VLOOKUP(A23,'Composition portefeuille'!$B$2:$D$6,3,FALSE)</f>
        <v>#N/A</v>
      </c>
      <c r="P23" s="24">
        <v>3603</v>
      </c>
      <c r="Q23" s="24" t="e">
        <f>VLOOKUP(G23,Listes!$G$2:$I$19,3,FALSE)</f>
        <v>#N/A</v>
      </c>
      <c r="R23" t="s">
        <v>149</v>
      </c>
      <c r="S23" s="109">
        <f t="shared" si="3"/>
        <v>0</v>
      </c>
      <c r="T23" s="110"/>
      <c r="U23" s="109" t="e">
        <f t="shared" si="4"/>
        <v>#N/A</v>
      </c>
    </row>
    <row r="24" spans="1:21" ht="17.45" customHeight="1" x14ac:dyDescent="0.2">
      <c r="A24" s="118"/>
      <c r="B24" s="119"/>
      <c r="C24" s="119"/>
      <c r="D24" s="188"/>
      <c r="E24" s="118"/>
      <c r="F24" s="121"/>
      <c r="G24" s="121"/>
      <c r="H24" s="207"/>
      <c r="I24" s="123"/>
      <c r="J24" s="111">
        <f>H24*I24</f>
        <v>0</v>
      </c>
      <c r="K24" s="210">
        <f t="shared" si="1"/>
        <v>0</v>
      </c>
      <c r="L24" s="111" t="e">
        <f>VLOOKUP(G24,Listes!$G$2:$H$19,2,FALSE)</f>
        <v>#N/A</v>
      </c>
      <c r="M24" s="39" t="e">
        <f t="shared" si="2"/>
        <v>#N/A</v>
      </c>
      <c r="O24" s="24" t="e">
        <f>VLOOKUP(A24,'Composition portefeuille'!$B$2:$D$6,3,FALSE)</f>
        <v>#N/A</v>
      </c>
      <c r="P24" s="24">
        <v>3603</v>
      </c>
      <c r="Q24" s="24" t="e">
        <f>VLOOKUP(G24,Listes!$G$2:$I$19,3,FALSE)</f>
        <v>#N/A</v>
      </c>
      <c r="R24" t="s">
        <v>149</v>
      </c>
      <c r="S24" s="109">
        <f t="shared" si="3"/>
        <v>0</v>
      </c>
      <c r="T24" s="110"/>
      <c r="U24" s="109" t="e">
        <f t="shared" si="4"/>
        <v>#N/A</v>
      </c>
    </row>
    <row r="25" spans="1:21" ht="17.45" customHeight="1" x14ac:dyDescent="0.2">
      <c r="A25" s="118"/>
      <c r="B25" s="119"/>
      <c r="C25" s="119"/>
      <c r="D25" s="188"/>
      <c r="E25" s="118"/>
      <c r="F25" s="121"/>
      <c r="G25" s="121"/>
      <c r="H25" s="207"/>
      <c r="I25" s="123"/>
      <c r="J25" s="111">
        <f>H25*I25</f>
        <v>0</v>
      </c>
      <c r="K25" s="210">
        <f t="shared" si="1"/>
        <v>0</v>
      </c>
      <c r="L25" s="111" t="e">
        <f>VLOOKUP(G25,Listes!$G$2:$H$19,2,FALSE)</f>
        <v>#N/A</v>
      </c>
      <c r="M25" s="39" t="e">
        <f t="shared" si="2"/>
        <v>#N/A</v>
      </c>
      <c r="O25" s="24" t="e">
        <f>VLOOKUP(A25,'Composition portefeuille'!$B$2:$D$6,3,FALSE)</f>
        <v>#N/A</v>
      </c>
      <c r="P25" s="24">
        <v>3603</v>
      </c>
      <c r="Q25" s="24" t="e">
        <f>VLOOKUP(G25,Listes!$G$2:$I$19,3,FALSE)</f>
        <v>#N/A</v>
      </c>
      <c r="R25" t="s">
        <v>149</v>
      </c>
      <c r="S25" s="109">
        <f t="shared" si="3"/>
        <v>0</v>
      </c>
      <c r="T25" s="110"/>
      <c r="U25" s="109" t="e">
        <f t="shared" si="4"/>
        <v>#N/A</v>
      </c>
    </row>
    <row r="26" spans="1:21" ht="17.45" customHeight="1" x14ac:dyDescent="0.2">
      <c r="A26" s="118"/>
      <c r="B26" s="119"/>
      <c r="C26" s="119"/>
      <c r="D26" s="188"/>
      <c r="E26" s="118"/>
      <c r="F26" s="121"/>
      <c r="G26" s="121"/>
      <c r="H26" s="207"/>
      <c r="I26" s="123"/>
      <c r="J26" s="111">
        <f t="shared" si="0"/>
        <v>0</v>
      </c>
      <c r="K26" s="210">
        <f t="shared" si="1"/>
        <v>0</v>
      </c>
      <c r="L26" s="111" t="e">
        <f>VLOOKUP(G26,Listes!$G$2:$H$19,2,FALSE)</f>
        <v>#N/A</v>
      </c>
      <c r="M26" s="39" t="e">
        <f t="shared" si="2"/>
        <v>#N/A</v>
      </c>
      <c r="O26" s="24" t="e">
        <f>VLOOKUP(A26,'Composition portefeuille'!$B$2:$D$6,3,FALSE)</f>
        <v>#N/A</v>
      </c>
      <c r="P26" s="24">
        <v>3603</v>
      </c>
      <c r="Q26" s="24" t="e">
        <f>VLOOKUP(G26,Listes!$G$2:$I$19,3,FALSE)</f>
        <v>#N/A</v>
      </c>
      <c r="R26" t="s">
        <v>149</v>
      </c>
      <c r="S26" s="109">
        <f t="shared" si="3"/>
        <v>0</v>
      </c>
      <c r="T26" s="110"/>
      <c r="U26" s="109" t="e">
        <f t="shared" si="4"/>
        <v>#N/A</v>
      </c>
    </row>
    <row r="27" spans="1:21" ht="17.45" customHeight="1" x14ac:dyDescent="0.2">
      <c r="A27" s="118"/>
      <c r="B27" s="119"/>
      <c r="C27" s="119"/>
      <c r="D27" s="188"/>
      <c r="E27" s="118"/>
      <c r="F27" s="121"/>
      <c r="G27" s="121"/>
      <c r="H27" s="207"/>
      <c r="I27" s="123"/>
      <c r="J27" s="111">
        <f t="shared" si="0"/>
        <v>0</v>
      </c>
      <c r="K27" s="210">
        <f t="shared" si="1"/>
        <v>0</v>
      </c>
      <c r="L27" s="111" t="e">
        <f>VLOOKUP(G27,Listes!$G$2:$H$19,2,FALSE)</f>
        <v>#N/A</v>
      </c>
      <c r="M27" s="39" t="e">
        <f t="shared" si="2"/>
        <v>#N/A</v>
      </c>
      <c r="O27" s="24" t="e">
        <f>VLOOKUP(A27,'Composition portefeuille'!$B$2:$D$6,3,FALSE)</f>
        <v>#N/A</v>
      </c>
      <c r="P27" s="24">
        <v>3603</v>
      </c>
      <c r="Q27" s="24" t="e">
        <f>VLOOKUP(G27,Listes!$G$2:$I$19,3,FALSE)</f>
        <v>#N/A</v>
      </c>
      <c r="R27" t="s">
        <v>149</v>
      </c>
      <c r="S27" s="109">
        <f t="shared" si="3"/>
        <v>0</v>
      </c>
      <c r="T27" s="110"/>
      <c r="U27" s="109" t="e">
        <f t="shared" si="4"/>
        <v>#N/A</v>
      </c>
    </row>
    <row r="28" spans="1:21" ht="17.45" customHeight="1" x14ac:dyDescent="0.2">
      <c r="A28" s="118"/>
      <c r="B28" s="119"/>
      <c r="C28" s="119"/>
      <c r="D28" s="188"/>
      <c r="E28" s="118"/>
      <c r="F28" s="121"/>
      <c r="G28" s="121"/>
      <c r="H28" s="207"/>
      <c r="I28" s="123"/>
      <c r="J28" s="111">
        <f t="shared" si="0"/>
        <v>0</v>
      </c>
      <c r="K28" s="210">
        <f t="shared" si="1"/>
        <v>0</v>
      </c>
      <c r="L28" s="111" t="e">
        <f>VLOOKUP(G28,Listes!$G$2:$H$19,2,FALSE)</f>
        <v>#N/A</v>
      </c>
      <c r="M28" s="39" t="e">
        <f t="shared" si="2"/>
        <v>#N/A</v>
      </c>
      <c r="O28" s="24" t="e">
        <f>VLOOKUP(A28,'Composition portefeuille'!$B$2:$D$6,3,FALSE)</f>
        <v>#N/A</v>
      </c>
      <c r="P28" s="24">
        <v>3603</v>
      </c>
      <c r="Q28" s="24" t="e">
        <f>VLOOKUP(G28,Listes!$G$2:$I$19,3,FALSE)</f>
        <v>#N/A</v>
      </c>
      <c r="R28" t="s">
        <v>149</v>
      </c>
      <c r="S28" s="109">
        <f t="shared" si="3"/>
        <v>0</v>
      </c>
      <c r="T28" s="110"/>
      <c r="U28" s="109" t="e">
        <f t="shared" si="4"/>
        <v>#N/A</v>
      </c>
    </row>
    <row r="29" spans="1:21" ht="17.45" customHeight="1" x14ac:dyDescent="0.2">
      <c r="A29" s="118"/>
      <c r="B29" s="119"/>
      <c r="C29" s="119"/>
      <c r="D29" s="188"/>
      <c r="E29" s="118"/>
      <c r="F29" s="121"/>
      <c r="G29" s="121"/>
      <c r="H29" s="207"/>
      <c r="I29" s="123"/>
      <c r="J29" s="111">
        <f t="shared" si="0"/>
        <v>0</v>
      </c>
      <c r="K29" s="210">
        <f t="shared" si="1"/>
        <v>0</v>
      </c>
      <c r="L29" s="111" t="e">
        <f>VLOOKUP(G29,Listes!$G$2:$H$19,2,FALSE)</f>
        <v>#N/A</v>
      </c>
      <c r="M29" s="39" t="e">
        <f t="shared" si="2"/>
        <v>#N/A</v>
      </c>
      <c r="O29" s="24" t="e">
        <f>VLOOKUP(A29,'Composition portefeuille'!$B$2:$D$6,3,FALSE)</f>
        <v>#N/A</v>
      </c>
      <c r="P29" s="24">
        <v>3603</v>
      </c>
      <c r="Q29" s="24" t="e">
        <f>VLOOKUP(G29,Listes!$G$2:$I$19,3,FALSE)</f>
        <v>#N/A</v>
      </c>
      <c r="R29" t="s">
        <v>149</v>
      </c>
      <c r="S29" s="109">
        <f t="shared" si="3"/>
        <v>0</v>
      </c>
      <c r="T29" s="110"/>
      <c r="U29" s="109" t="e">
        <f t="shared" si="4"/>
        <v>#N/A</v>
      </c>
    </row>
    <row r="30" spans="1:21" ht="17.45" customHeight="1" x14ac:dyDescent="0.2">
      <c r="A30" s="118"/>
      <c r="B30" s="119"/>
      <c r="C30" s="119"/>
      <c r="D30" s="188"/>
      <c r="E30" s="118"/>
      <c r="F30" s="121"/>
      <c r="G30" s="121"/>
      <c r="H30" s="207"/>
      <c r="I30" s="123"/>
      <c r="J30" s="111">
        <f t="shared" si="0"/>
        <v>0</v>
      </c>
      <c r="K30" s="210">
        <f t="shared" si="1"/>
        <v>0</v>
      </c>
      <c r="L30" s="111" t="e">
        <f>VLOOKUP(G30,Listes!$G$2:$H$19,2,FALSE)</f>
        <v>#N/A</v>
      </c>
      <c r="M30" s="39" t="e">
        <f t="shared" si="2"/>
        <v>#N/A</v>
      </c>
      <c r="O30" s="24" t="e">
        <f>VLOOKUP(A30,'Composition portefeuille'!$B$2:$D$6,3,FALSE)</f>
        <v>#N/A</v>
      </c>
      <c r="P30" s="24">
        <v>3603</v>
      </c>
      <c r="Q30" s="24" t="e">
        <f>VLOOKUP(G30,Listes!$G$2:$I$19,3,FALSE)</f>
        <v>#N/A</v>
      </c>
      <c r="R30" t="s">
        <v>149</v>
      </c>
      <c r="S30" s="109">
        <f t="shared" si="3"/>
        <v>0</v>
      </c>
      <c r="T30" s="110"/>
      <c r="U30" s="109" t="e">
        <f t="shared" si="4"/>
        <v>#N/A</v>
      </c>
    </row>
    <row r="31" spans="1:21" ht="17.45" customHeight="1" x14ac:dyDescent="0.2">
      <c r="A31" s="118"/>
      <c r="B31" s="119"/>
      <c r="C31" s="119"/>
      <c r="D31" s="188"/>
      <c r="E31" s="118"/>
      <c r="F31" s="121"/>
      <c r="G31" s="121"/>
      <c r="H31" s="207"/>
      <c r="I31" s="123"/>
      <c r="J31" s="111">
        <f t="shared" si="0"/>
        <v>0</v>
      </c>
      <c r="K31" s="210">
        <f t="shared" si="1"/>
        <v>0</v>
      </c>
      <c r="L31" s="111" t="e">
        <f>VLOOKUP(G31,Listes!$G$2:$H$19,2,FALSE)</f>
        <v>#N/A</v>
      </c>
      <c r="M31" s="39" t="e">
        <f t="shared" si="2"/>
        <v>#N/A</v>
      </c>
      <c r="O31" s="24" t="e">
        <f>VLOOKUP(A31,'Composition portefeuille'!$B$2:$D$6,3,FALSE)</f>
        <v>#N/A</v>
      </c>
      <c r="P31" s="24">
        <v>3603</v>
      </c>
      <c r="Q31" s="24" t="e">
        <f>VLOOKUP(G31,Listes!$G$2:$I$19,3,FALSE)</f>
        <v>#N/A</v>
      </c>
      <c r="R31" t="s">
        <v>149</v>
      </c>
      <c r="S31" s="109">
        <f t="shared" si="3"/>
        <v>0</v>
      </c>
      <c r="T31" s="110"/>
      <c r="U31" s="109" t="e">
        <f t="shared" si="4"/>
        <v>#N/A</v>
      </c>
    </row>
    <row r="32" spans="1:21" ht="17.45" customHeight="1" x14ac:dyDescent="0.2">
      <c r="A32" s="118"/>
      <c r="B32" s="119"/>
      <c r="C32" s="119"/>
      <c r="D32" s="188"/>
      <c r="E32" s="118"/>
      <c r="F32" s="121"/>
      <c r="G32" s="121"/>
      <c r="H32" s="207"/>
      <c r="I32" s="123"/>
      <c r="J32" s="111">
        <f t="shared" si="0"/>
        <v>0</v>
      </c>
      <c r="K32" s="210">
        <f t="shared" si="1"/>
        <v>0</v>
      </c>
      <c r="L32" s="111" t="e">
        <f>VLOOKUP(G32,Listes!$G$2:$H$19,2,FALSE)</f>
        <v>#N/A</v>
      </c>
      <c r="M32" s="39" t="e">
        <f t="shared" si="2"/>
        <v>#N/A</v>
      </c>
      <c r="O32" s="24" t="e">
        <f>VLOOKUP(A32,'Composition portefeuille'!$B$2:$D$6,3,FALSE)</f>
        <v>#N/A</v>
      </c>
      <c r="P32" s="24">
        <v>3603</v>
      </c>
      <c r="Q32" s="24" t="e">
        <f>VLOOKUP(G32,Listes!$G$2:$I$19,3,FALSE)</f>
        <v>#N/A</v>
      </c>
      <c r="R32" t="s">
        <v>149</v>
      </c>
      <c r="S32" s="109">
        <f t="shared" si="3"/>
        <v>0</v>
      </c>
      <c r="T32" s="110"/>
      <c r="U32" s="109" t="e">
        <f t="shared" si="4"/>
        <v>#N/A</v>
      </c>
    </row>
    <row r="33" spans="1:21" ht="17.45" customHeight="1" x14ac:dyDescent="0.2">
      <c r="A33" s="118"/>
      <c r="B33" s="119"/>
      <c r="C33" s="119"/>
      <c r="D33" s="188"/>
      <c r="E33" s="118"/>
      <c r="F33" s="121"/>
      <c r="G33" s="121"/>
      <c r="H33" s="207"/>
      <c r="I33" s="123"/>
      <c r="J33" s="111">
        <f t="shared" si="0"/>
        <v>0</v>
      </c>
      <c r="K33" s="210">
        <f t="shared" si="1"/>
        <v>0</v>
      </c>
      <c r="L33" s="111" t="e">
        <f>VLOOKUP(G33,Listes!$G$2:$H$19,2,FALSE)</f>
        <v>#N/A</v>
      </c>
      <c r="M33" s="39" t="e">
        <f t="shared" si="2"/>
        <v>#N/A</v>
      </c>
      <c r="O33" s="24" t="e">
        <f>VLOOKUP(A33,'Composition portefeuille'!$B$2:$D$6,3,FALSE)</f>
        <v>#N/A</v>
      </c>
      <c r="P33" s="24">
        <v>3603</v>
      </c>
      <c r="Q33" s="24" t="e">
        <f>VLOOKUP(G33,Listes!$G$2:$I$19,3,FALSE)</f>
        <v>#N/A</v>
      </c>
      <c r="R33" t="s">
        <v>149</v>
      </c>
      <c r="S33" s="109">
        <f t="shared" si="3"/>
        <v>0</v>
      </c>
      <c r="T33" s="110"/>
      <c r="U33" s="109" t="e">
        <f t="shared" si="4"/>
        <v>#N/A</v>
      </c>
    </row>
    <row r="34" spans="1:21" ht="17.45" customHeight="1" x14ac:dyDescent="0.2">
      <c r="A34" s="118"/>
      <c r="B34" s="119"/>
      <c r="C34" s="119"/>
      <c r="D34" s="188"/>
      <c r="E34" s="118"/>
      <c r="F34" s="121"/>
      <c r="G34" s="121"/>
      <c r="H34" s="207"/>
      <c r="I34" s="123"/>
      <c r="J34" s="111">
        <f t="shared" si="0"/>
        <v>0</v>
      </c>
      <c r="K34" s="210">
        <f t="shared" si="1"/>
        <v>0</v>
      </c>
      <c r="L34" s="111" t="e">
        <f>VLOOKUP(G34,Listes!$G$2:$H$19,2,FALSE)</f>
        <v>#N/A</v>
      </c>
      <c r="M34" s="39" t="e">
        <f t="shared" si="2"/>
        <v>#N/A</v>
      </c>
      <c r="O34" s="24" t="e">
        <f>VLOOKUP(A34,'Composition portefeuille'!$B$2:$D$6,3,FALSE)</f>
        <v>#N/A</v>
      </c>
      <c r="P34" s="24">
        <v>3603</v>
      </c>
      <c r="Q34" s="24" t="e">
        <f>VLOOKUP(G34,Listes!$G$2:$I$19,3,FALSE)</f>
        <v>#N/A</v>
      </c>
      <c r="R34" t="s">
        <v>149</v>
      </c>
      <c r="S34" s="109">
        <f t="shared" si="3"/>
        <v>0</v>
      </c>
      <c r="T34" s="110"/>
      <c r="U34" s="109" t="e">
        <f t="shared" si="4"/>
        <v>#N/A</v>
      </c>
    </row>
    <row r="35" spans="1:21" ht="17.45" customHeight="1" x14ac:dyDescent="0.2">
      <c r="A35" s="118"/>
      <c r="B35" s="119"/>
      <c r="C35" s="119"/>
      <c r="D35" s="188"/>
      <c r="E35" s="118"/>
      <c r="F35" s="121"/>
      <c r="G35" s="121"/>
      <c r="H35" s="207"/>
      <c r="I35" s="123"/>
      <c r="J35" s="111">
        <f t="shared" si="0"/>
        <v>0</v>
      </c>
      <c r="K35" s="210">
        <f t="shared" si="1"/>
        <v>0</v>
      </c>
      <c r="L35" s="111" t="e">
        <f>VLOOKUP(G35,Listes!$G$2:$H$19,2,FALSE)</f>
        <v>#N/A</v>
      </c>
      <c r="M35" s="39" t="e">
        <f t="shared" si="2"/>
        <v>#N/A</v>
      </c>
      <c r="O35" s="24" t="e">
        <f>VLOOKUP(A35,'Composition portefeuille'!$B$2:$D$6,3,FALSE)</f>
        <v>#N/A</v>
      </c>
      <c r="P35" s="24">
        <v>3603</v>
      </c>
      <c r="Q35" s="24" t="e">
        <f>VLOOKUP(G35,Listes!$G$2:$I$19,3,FALSE)</f>
        <v>#N/A</v>
      </c>
      <c r="R35" t="s">
        <v>149</v>
      </c>
      <c r="S35" s="109">
        <f t="shared" si="3"/>
        <v>0</v>
      </c>
      <c r="T35" s="110"/>
      <c r="U35" s="109" t="e">
        <f t="shared" si="4"/>
        <v>#N/A</v>
      </c>
    </row>
    <row r="36" spans="1:21" ht="17.45" customHeight="1" x14ac:dyDescent="0.2">
      <c r="A36" s="118"/>
      <c r="B36" s="119"/>
      <c r="C36" s="119"/>
      <c r="D36" s="188"/>
      <c r="E36" s="118"/>
      <c r="F36" s="121"/>
      <c r="G36" s="121"/>
      <c r="H36" s="207"/>
      <c r="I36" s="123"/>
      <c r="J36" s="111">
        <f t="shared" si="0"/>
        <v>0</v>
      </c>
      <c r="K36" s="210">
        <f t="shared" si="1"/>
        <v>0</v>
      </c>
      <c r="L36" s="111" t="e">
        <f>VLOOKUP(G36,Listes!$G$2:$H$19,2,FALSE)</f>
        <v>#N/A</v>
      </c>
      <c r="M36" s="39" t="e">
        <f t="shared" si="2"/>
        <v>#N/A</v>
      </c>
      <c r="O36" s="24" t="e">
        <f>VLOOKUP(A36,'Composition portefeuille'!$B$2:$D$6,3,FALSE)</f>
        <v>#N/A</v>
      </c>
      <c r="P36" s="24">
        <v>3603</v>
      </c>
      <c r="Q36" s="24" t="e">
        <f>VLOOKUP(G36,Listes!$G$2:$I$19,3,FALSE)</f>
        <v>#N/A</v>
      </c>
      <c r="R36" t="s">
        <v>149</v>
      </c>
      <c r="S36" s="109">
        <f t="shared" si="3"/>
        <v>0</v>
      </c>
      <c r="T36" s="110"/>
      <c r="U36" s="109" t="e">
        <f t="shared" si="4"/>
        <v>#N/A</v>
      </c>
    </row>
    <row r="37" spans="1:21" ht="17.45" customHeight="1" x14ac:dyDescent="0.2">
      <c r="A37" s="118"/>
      <c r="B37" s="119"/>
      <c r="C37" s="119"/>
      <c r="D37" s="188"/>
      <c r="E37" s="118"/>
      <c r="F37" s="121"/>
      <c r="G37" s="121"/>
      <c r="H37" s="207"/>
      <c r="I37" s="123"/>
      <c r="J37" s="111">
        <f t="shared" si="0"/>
        <v>0</v>
      </c>
      <c r="K37" s="210">
        <f t="shared" si="1"/>
        <v>0</v>
      </c>
      <c r="L37" s="111" t="e">
        <f>VLOOKUP(G37,Listes!$G$2:$H$19,2,FALSE)</f>
        <v>#N/A</v>
      </c>
      <c r="M37" s="39" t="e">
        <f t="shared" si="2"/>
        <v>#N/A</v>
      </c>
      <c r="O37" s="24" t="e">
        <f>VLOOKUP(A37,'Composition portefeuille'!$B$2:$D$6,3,FALSE)</f>
        <v>#N/A</v>
      </c>
      <c r="P37" s="24">
        <v>3603</v>
      </c>
      <c r="Q37" s="24" t="e">
        <f>VLOOKUP(G37,Listes!$G$2:$I$19,3,FALSE)</f>
        <v>#N/A</v>
      </c>
      <c r="R37" t="s">
        <v>149</v>
      </c>
      <c r="S37" s="109">
        <f t="shared" si="3"/>
        <v>0</v>
      </c>
      <c r="T37" s="110"/>
      <c r="U37" s="109" t="e">
        <f t="shared" si="4"/>
        <v>#N/A</v>
      </c>
    </row>
    <row r="38" spans="1:21" ht="17.45" customHeight="1" x14ac:dyDescent="0.2">
      <c r="A38" s="118"/>
      <c r="B38" s="119"/>
      <c r="C38" s="119"/>
      <c r="D38" s="188"/>
      <c r="E38" s="118"/>
      <c r="F38" s="121"/>
      <c r="G38" s="121"/>
      <c r="H38" s="207"/>
      <c r="I38" s="123"/>
      <c r="J38" s="111">
        <f t="shared" si="0"/>
        <v>0</v>
      </c>
      <c r="K38" s="210">
        <f t="shared" si="1"/>
        <v>0</v>
      </c>
      <c r="L38" s="111" t="e">
        <f>VLOOKUP(G38,Listes!$G$2:$H$19,2,FALSE)</f>
        <v>#N/A</v>
      </c>
      <c r="M38" s="39" t="e">
        <f t="shared" si="2"/>
        <v>#N/A</v>
      </c>
      <c r="O38" s="24" t="e">
        <f>VLOOKUP(A38,'Composition portefeuille'!$B$2:$D$6,3,FALSE)</f>
        <v>#N/A</v>
      </c>
      <c r="P38" s="24">
        <v>3603</v>
      </c>
      <c r="Q38" s="24" t="e">
        <f>VLOOKUP(G38,Listes!$G$2:$I$19,3,FALSE)</f>
        <v>#N/A</v>
      </c>
      <c r="R38" t="s">
        <v>149</v>
      </c>
      <c r="S38" s="109">
        <f t="shared" si="3"/>
        <v>0</v>
      </c>
      <c r="T38" s="110"/>
      <c r="U38" s="109" t="e">
        <f t="shared" si="4"/>
        <v>#N/A</v>
      </c>
    </row>
    <row r="39" spans="1:21" ht="17.45" customHeight="1" x14ac:dyDescent="0.2">
      <c r="A39" s="118"/>
      <c r="B39" s="119"/>
      <c r="C39" s="119"/>
      <c r="D39" s="188"/>
      <c r="E39" s="118"/>
      <c r="F39" s="121"/>
      <c r="G39" s="121"/>
      <c r="H39" s="207"/>
      <c r="I39" s="123"/>
      <c r="J39" s="111">
        <f t="shared" si="0"/>
        <v>0</v>
      </c>
      <c r="K39" s="210">
        <f t="shared" si="1"/>
        <v>0</v>
      </c>
      <c r="L39" s="111" t="e">
        <f>VLOOKUP(G39,Listes!$G$2:$H$19,2,FALSE)</f>
        <v>#N/A</v>
      </c>
      <c r="M39" s="39" t="e">
        <f t="shared" si="2"/>
        <v>#N/A</v>
      </c>
      <c r="O39" s="24" t="e">
        <f>VLOOKUP(A39,'Composition portefeuille'!$B$2:$D$6,3,FALSE)</f>
        <v>#N/A</v>
      </c>
      <c r="P39" s="24">
        <v>3603</v>
      </c>
      <c r="Q39" s="24" t="e">
        <f>VLOOKUP(G39,Listes!$G$2:$I$19,3,FALSE)</f>
        <v>#N/A</v>
      </c>
      <c r="R39" t="s">
        <v>149</v>
      </c>
      <c r="S39" s="109">
        <f t="shared" si="3"/>
        <v>0</v>
      </c>
      <c r="T39" s="110"/>
      <c r="U39" s="109" t="e">
        <f t="shared" si="4"/>
        <v>#N/A</v>
      </c>
    </row>
    <row r="40" spans="1:21" ht="17.45" customHeight="1" x14ac:dyDescent="0.2">
      <c r="A40" s="118"/>
      <c r="B40" s="119"/>
      <c r="C40" s="119"/>
      <c r="D40" s="188"/>
      <c r="E40" s="118"/>
      <c r="F40" s="121"/>
      <c r="G40" s="121"/>
      <c r="H40" s="207"/>
      <c r="I40" s="123"/>
      <c r="J40" s="111">
        <f t="shared" si="0"/>
        <v>0</v>
      </c>
      <c r="K40" s="210">
        <f t="shared" si="1"/>
        <v>0</v>
      </c>
      <c r="L40" s="111" t="e">
        <f>VLOOKUP(G40,Listes!$G$2:$H$19,2,FALSE)</f>
        <v>#N/A</v>
      </c>
      <c r="M40" s="39" t="e">
        <f t="shared" si="2"/>
        <v>#N/A</v>
      </c>
      <c r="O40" s="24" t="e">
        <f>VLOOKUP(A40,'Composition portefeuille'!$B$2:$D$6,3,FALSE)</f>
        <v>#N/A</v>
      </c>
      <c r="P40" s="24">
        <v>3603</v>
      </c>
      <c r="Q40" s="24" t="e">
        <f>VLOOKUP(G40,Listes!$G$2:$I$19,3,FALSE)</f>
        <v>#N/A</v>
      </c>
      <c r="R40" t="s">
        <v>149</v>
      </c>
      <c r="S40" s="109">
        <f t="shared" si="3"/>
        <v>0</v>
      </c>
      <c r="T40" s="110"/>
      <c r="U40" s="109" t="e">
        <f t="shared" si="4"/>
        <v>#N/A</v>
      </c>
    </row>
    <row r="41" spans="1:21" ht="17.45" customHeight="1" x14ac:dyDescent="0.2">
      <c r="A41" s="118"/>
      <c r="B41" s="119"/>
      <c r="C41" s="119"/>
      <c r="D41" s="188"/>
      <c r="E41" s="118"/>
      <c r="F41" s="121"/>
      <c r="G41" s="121"/>
      <c r="H41" s="207"/>
      <c r="I41" s="123"/>
      <c r="J41" s="111">
        <f>H41*I41</f>
        <v>0</v>
      </c>
      <c r="K41" s="210">
        <f t="shared" si="1"/>
        <v>0</v>
      </c>
      <c r="L41" s="111" t="e">
        <f>VLOOKUP(G41,Listes!$G$2:$H$19,2,FALSE)</f>
        <v>#N/A</v>
      </c>
      <c r="M41" s="39" t="e">
        <f t="shared" si="2"/>
        <v>#N/A</v>
      </c>
      <c r="O41" s="24" t="e">
        <f>VLOOKUP(A41,'Composition portefeuille'!$B$2:$D$6,3,FALSE)</f>
        <v>#N/A</v>
      </c>
      <c r="P41" s="24">
        <v>3603</v>
      </c>
      <c r="Q41" s="24" t="e">
        <f>VLOOKUP(G41,Listes!$G$2:$I$19,3,FALSE)</f>
        <v>#N/A</v>
      </c>
      <c r="R41" t="s">
        <v>149</v>
      </c>
      <c r="S41" s="109">
        <f t="shared" si="3"/>
        <v>0</v>
      </c>
      <c r="T41" s="110"/>
      <c r="U41" s="109" t="e">
        <f t="shared" si="4"/>
        <v>#N/A</v>
      </c>
    </row>
    <row r="42" spans="1:21" ht="17.45" customHeight="1" x14ac:dyDescent="0.2">
      <c r="A42" s="118"/>
      <c r="B42" s="119"/>
      <c r="C42" s="119"/>
      <c r="D42" s="188"/>
      <c r="E42" s="118"/>
      <c r="F42" s="121"/>
      <c r="G42" s="121"/>
      <c r="H42" s="207"/>
      <c r="I42" s="123"/>
      <c r="J42" s="111">
        <f>H42*I42</f>
        <v>0</v>
      </c>
      <c r="K42" s="210">
        <f t="shared" si="1"/>
        <v>0</v>
      </c>
      <c r="L42" s="111" t="e">
        <f>VLOOKUP(G42,Listes!$G$2:$H$19,2,FALSE)</f>
        <v>#N/A</v>
      </c>
      <c r="M42" s="39" t="e">
        <f t="shared" si="2"/>
        <v>#N/A</v>
      </c>
      <c r="O42" s="24" t="e">
        <f>VLOOKUP(A42,'Composition portefeuille'!$B$2:$D$6,3,FALSE)</f>
        <v>#N/A</v>
      </c>
      <c r="P42" s="24">
        <v>3603</v>
      </c>
      <c r="Q42" s="24" t="e">
        <f>VLOOKUP(G42,Listes!$G$2:$I$19,3,FALSE)</f>
        <v>#N/A</v>
      </c>
      <c r="R42" t="s">
        <v>149</v>
      </c>
      <c r="S42" s="109">
        <f t="shared" si="3"/>
        <v>0</v>
      </c>
      <c r="T42" s="110"/>
      <c r="U42" s="109" t="e">
        <f t="shared" si="4"/>
        <v>#N/A</v>
      </c>
    </row>
    <row r="43" spans="1:21" ht="17.45" customHeight="1" x14ac:dyDescent="0.2">
      <c r="A43" s="118"/>
      <c r="B43" s="119"/>
      <c r="C43" s="119"/>
      <c r="D43" s="188"/>
      <c r="E43" s="118"/>
      <c r="F43" s="121"/>
      <c r="G43" s="121"/>
      <c r="H43" s="207"/>
      <c r="I43" s="123"/>
      <c r="J43" s="111">
        <f t="shared" si="0"/>
        <v>0</v>
      </c>
      <c r="K43" s="210">
        <f t="shared" si="1"/>
        <v>0</v>
      </c>
      <c r="L43" s="111" t="e">
        <f>VLOOKUP(G43,Listes!$G$2:$H$19,2,FALSE)</f>
        <v>#N/A</v>
      </c>
      <c r="M43" s="39" t="e">
        <f t="shared" si="2"/>
        <v>#N/A</v>
      </c>
      <c r="O43" s="24" t="e">
        <f>VLOOKUP(A43,'Composition portefeuille'!$B$2:$D$6,3,FALSE)</f>
        <v>#N/A</v>
      </c>
      <c r="P43" s="24">
        <v>3603</v>
      </c>
      <c r="Q43" s="24" t="e">
        <f>VLOOKUP(G43,Listes!$G$2:$I$19,3,FALSE)</f>
        <v>#N/A</v>
      </c>
      <c r="R43" t="s">
        <v>149</v>
      </c>
      <c r="S43" s="109">
        <f t="shared" si="3"/>
        <v>0</v>
      </c>
      <c r="T43" s="110"/>
      <c r="U43" s="109" t="e">
        <f t="shared" si="4"/>
        <v>#N/A</v>
      </c>
    </row>
    <row r="44" spans="1:21" ht="17.45" customHeight="1" x14ac:dyDescent="0.2">
      <c r="A44" s="118"/>
      <c r="B44" s="119"/>
      <c r="C44" s="119"/>
      <c r="D44" s="188"/>
      <c r="E44" s="118"/>
      <c r="F44" s="121"/>
      <c r="G44" s="121"/>
      <c r="H44" s="207"/>
      <c r="I44" s="123"/>
      <c r="J44" s="111">
        <f t="shared" si="0"/>
        <v>0</v>
      </c>
      <c r="K44" s="210">
        <f t="shared" si="1"/>
        <v>0</v>
      </c>
      <c r="L44" s="111" t="e">
        <f>VLOOKUP(G44,Listes!$G$2:$H$19,2,FALSE)</f>
        <v>#N/A</v>
      </c>
      <c r="M44" s="39" t="e">
        <f t="shared" si="2"/>
        <v>#N/A</v>
      </c>
      <c r="O44" s="24" t="e">
        <f>VLOOKUP(A44,'Composition portefeuille'!$B$2:$D$6,3,FALSE)</f>
        <v>#N/A</v>
      </c>
      <c r="P44" s="24">
        <v>3603</v>
      </c>
      <c r="Q44" s="24" t="e">
        <f>VLOOKUP(G44,Listes!$G$2:$I$19,3,FALSE)</f>
        <v>#N/A</v>
      </c>
      <c r="R44" t="s">
        <v>149</v>
      </c>
      <c r="S44" s="109">
        <f t="shared" si="3"/>
        <v>0</v>
      </c>
      <c r="T44" s="110"/>
      <c r="U44" s="109" t="e">
        <f t="shared" si="4"/>
        <v>#N/A</v>
      </c>
    </row>
    <row r="45" spans="1:21" ht="17.45" customHeight="1" x14ac:dyDescent="0.2">
      <c r="A45" s="118"/>
      <c r="B45" s="119"/>
      <c r="C45" s="119"/>
      <c r="D45" s="188"/>
      <c r="E45" s="118"/>
      <c r="F45" s="121"/>
      <c r="G45" s="121"/>
      <c r="H45" s="207"/>
      <c r="I45" s="123"/>
      <c r="J45" s="111">
        <f t="shared" si="0"/>
        <v>0</v>
      </c>
      <c r="K45" s="210">
        <f t="shared" si="1"/>
        <v>0</v>
      </c>
      <c r="L45" s="111" t="e">
        <f>VLOOKUP(G45,Listes!$G$2:$H$19,2,FALSE)</f>
        <v>#N/A</v>
      </c>
      <c r="M45" s="39" t="e">
        <f t="shared" si="2"/>
        <v>#N/A</v>
      </c>
      <c r="O45" s="24" t="e">
        <f>VLOOKUP(A45,'Composition portefeuille'!$B$2:$D$6,3,FALSE)</f>
        <v>#N/A</v>
      </c>
      <c r="P45" s="24">
        <v>3603</v>
      </c>
      <c r="Q45" s="24" t="e">
        <f>VLOOKUP(G45,Listes!$G$2:$I$19,3,FALSE)</f>
        <v>#N/A</v>
      </c>
      <c r="R45" t="s">
        <v>149</v>
      </c>
      <c r="S45" s="109">
        <f t="shared" si="3"/>
        <v>0</v>
      </c>
      <c r="T45" s="110"/>
      <c r="U45" s="109" t="e">
        <f t="shared" si="4"/>
        <v>#N/A</v>
      </c>
    </row>
    <row r="46" spans="1:21" ht="17.45" customHeight="1" x14ac:dyDescent="0.2">
      <c r="A46" s="118"/>
      <c r="B46" s="119"/>
      <c r="C46" s="119"/>
      <c r="D46" s="188"/>
      <c r="E46" s="118"/>
      <c r="F46" s="121"/>
      <c r="G46" s="121"/>
      <c r="H46" s="207"/>
      <c r="I46" s="123"/>
      <c r="J46" s="111">
        <f t="shared" si="0"/>
        <v>0</v>
      </c>
      <c r="K46" s="210">
        <f t="shared" si="1"/>
        <v>0</v>
      </c>
      <c r="L46" s="111" t="e">
        <f>VLOOKUP(G46,Listes!$G$2:$H$19,2,FALSE)</f>
        <v>#N/A</v>
      </c>
      <c r="M46" s="39" t="e">
        <f t="shared" si="2"/>
        <v>#N/A</v>
      </c>
      <c r="O46" s="24" t="e">
        <f>VLOOKUP(A46,'Composition portefeuille'!$B$2:$D$6,3,FALSE)</f>
        <v>#N/A</v>
      </c>
      <c r="P46" s="24">
        <v>3603</v>
      </c>
      <c r="Q46" s="24" t="e">
        <f>VLOOKUP(G46,Listes!$G$2:$I$19,3,FALSE)</f>
        <v>#N/A</v>
      </c>
      <c r="R46" t="s">
        <v>149</v>
      </c>
      <c r="S46" s="109">
        <f t="shared" si="3"/>
        <v>0</v>
      </c>
      <c r="T46" s="110"/>
      <c r="U46" s="109" t="e">
        <f t="shared" si="4"/>
        <v>#N/A</v>
      </c>
    </row>
    <row r="47" spans="1:21" ht="17.45" customHeight="1" x14ac:dyDescent="0.2">
      <c r="A47" s="118"/>
      <c r="B47" s="119"/>
      <c r="C47" s="119"/>
      <c r="D47" s="188"/>
      <c r="E47" s="118"/>
      <c r="F47" s="121"/>
      <c r="G47" s="121"/>
      <c r="H47" s="207"/>
      <c r="I47" s="123"/>
      <c r="J47" s="111">
        <f t="shared" si="0"/>
        <v>0</v>
      </c>
      <c r="K47" s="210">
        <f t="shared" si="1"/>
        <v>0</v>
      </c>
      <c r="L47" s="111" t="e">
        <f>VLOOKUP(G47,Listes!$G$2:$H$19,2,FALSE)</f>
        <v>#N/A</v>
      </c>
      <c r="M47" s="39" t="e">
        <f t="shared" si="2"/>
        <v>#N/A</v>
      </c>
      <c r="O47" s="24" t="e">
        <f>VLOOKUP(A47,'Composition portefeuille'!$B$2:$D$6,3,FALSE)</f>
        <v>#N/A</v>
      </c>
      <c r="P47" s="24">
        <v>3603</v>
      </c>
      <c r="Q47" s="24" t="e">
        <f>VLOOKUP(G47,Listes!$G$2:$I$19,3,FALSE)</f>
        <v>#N/A</v>
      </c>
      <c r="R47" t="s">
        <v>149</v>
      </c>
      <c r="S47" s="109">
        <f t="shared" si="3"/>
        <v>0</v>
      </c>
      <c r="T47" s="110"/>
      <c r="U47" s="109" t="e">
        <f t="shared" si="4"/>
        <v>#N/A</v>
      </c>
    </row>
    <row r="48" spans="1:21" ht="17.45" customHeight="1" x14ac:dyDescent="0.2">
      <c r="A48" s="118"/>
      <c r="B48" s="119"/>
      <c r="C48" s="119"/>
      <c r="D48" s="188"/>
      <c r="E48" s="118"/>
      <c r="F48" s="121"/>
      <c r="G48" s="121"/>
      <c r="H48" s="207"/>
      <c r="I48" s="123"/>
      <c r="J48" s="111">
        <f t="shared" si="0"/>
        <v>0</v>
      </c>
      <c r="K48" s="210">
        <f t="shared" si="1"/>
        <v>0</v>
      </c>
      <c r="L48" s="111" t="e">
        <f>VLOOKUP(G48,Listes!$G$2:$H$19,2,FALSE)</f>
        <v>#N/A</v>
      </c>
      <c r="M48" s="39" t="e">
        <f t="shared" si="2"/>
        <v>#N/A</v>
      </c>
      <c r="O48" s="24" t="e">
        <f>VLOOKUP(A48,'Composition portefeuille'!$B$2:$D$6,3,FALSE)</f>
        <v>#N/A</v>
      </c>
      <c r="P48" s="24">
        <v>3603</v>
      </c>
      <c r="Q48" s="24" t="e">
        <f>VLOOKUP(G48,Listes!$G$2:$I$19,3,FALSE)</f>
        <v>#N/A</v>
      </c>
      <c r="R48" t="s">
        <v>149</v>
      </c>
      <c r="S48" s="109">
        <f t="shared" si="3"/>
        <v>0</v>
      </c>
      <c r="T48" s="110"/>
      <c r="U48" s="109" t="e">
        <f t="shared" si="4"/>
        <v>#N/A</v>
      </c>
    </row>
    <row r="49" spans="1:21" ht="17.45" customHeight="1" x14ac:dyDescent="0.2">
      <c r="A49" s="118"/>
      <c r="B49" s="119"/>
      <c r="C49" s="119"/>
      <c r="D49" s="188"/>
      <c r="E49" s="118"/>
      <c r="F49" s="121"/>
      <c r="G49" s="121"/>
      <c r="H49" s="207"/>
      <c r="I49" s="123"/>
      <c r="J49" s="111">
        <f t="shared" si="0"/>
        <v>0</v>
      </c>
      <c r="K49" s="210">
        <f t="shared" si="1"/>
        <v>0</v>
      </c>
      <c r="L49" s="111" t="e">
        <f>VLOOKUP(G49,Listes!$G$2:$H$19,2,FALSE)</f>
        <v>#N/A</v>
      </c>
      <c r="M49" s="39" t="e">
        <f t="shared" si="2"/>
        <v>#N/A</v>
      </c>
      <c r="O49" s="24" t="e">
        <f>VLOOKUP(A49,'Composition portefeuille'!$B$2:$D$6,3,FALSE)</f>
        <v>#N/A</v>
      </c>
      <c r="P49" s="24">
        <v>3603</v>
      </c>
      <c r="Q49" s="24" t="e">
        <f>VLOOKUP(G49,Listes!$G$2:$I$19,3,FALSE)</f>
        <v>#N/A</v>
      </c>
      <c r="R49" t="s">
        <v>149</v>
      </c>
      <c r="S49" s="109">
        <f t="shared" si="3"/>
        <v>0</v>
      </c>
      <c r="T49" s="110"/>
      <c r="U49" s="109" t="e">
        <f t="shared" si="4"/>
        <v>#N/A</v>
      </c>
    </row>
    <row r="50" spans="1:21" ht="17.45" customHeight="1" x14ac:dyDescent="0.2">
      <c r="A50" s="118"/>
      <c r="B50" s="119"/>
      <c r="C50" s="119"/>
      <c r="D50" s="188"/>
      <c r="E50" s="118"/>
      <c r="F50" s="121"/>
      <c r="G50" s="121"/>
      <c r="H50" s="207"/>
      <c r="I50" s="123"/>
      <c r="J50" s="111">
        <f t="shared" si="0"/>
        <v>0</v>
      </c>
      <c r="K50" s="210">
        <f t="shared" si="1"/>
        <v>0</v>
      </c>
      <c r="L50" s="111" t="e">
        <f>VLOOKUP(G50,Listes!$G$2:$H$19,2,FALSE)</f>
        <v>#N/A</v>
      </c>
      <c r="M50" s="39" t="e">
        <f t="shared" si="2"/>
        <v>#N/A</v>
      </c>
      <c r="O50" s="24" t="e">
        <f>VLOOKUP(A50,'Composition portefeuille'!$B$2:$D$6,3,FALSE)</f>
        <v>#N/A</v>
      </c>
      <c r="P50" s="24">
        <v>3603</v>
      </c>
      <c r="Q50" s="24" t="e">
        <f>VLOOKUP(G50,Listes!$G$2:$I$19,3,FALSE)</f>
        <v>#N/A</v>
      </c>
      <c r="R50" t="s">
        <v>149</v>
      </c>
      <c r="S50" s="109">
        <f t="shared" si="3"/>
        <v>0</v>
      </c>
      <c r="T50" s="110"/>
      <c r="U50" s="109" t="e">
        <f t="shared" si="4"/>
        <v>#N/A</v>
      </c>
    </row>
    <row r="51" spans="1:21" ht="17.45" customHeight="1" x14ac:dyDescent="0.2">
      <c r="A51" s="118"/>
      <c r="B51" s="119"/>
      <c r="C51" s="119"/>
      <c r="D51" s="188"/>
      <c r="E51" s="118"/>
      <c r="F51" s="121"/>
      <c r="G51" s="121"/>
      <c r="H51" s="207"/>
      <c r="I51" s="123"/>
      <c r="J51" s="111">
        <f t="shared" si="0"/>
        <v>0</v>
      </c>
      <c r="K51" s="210">
        <f t="shared" si="1"/>
        <v>0</v>
      </c>
      <c r="L51" s="111" t="e">
        <f>VLOOKUP(G51,Listes!$G$2:$H$19,2,FALSE)</f>
        <v>#N/A</v>
      </c>
      <c r="M51" s="39" t="e">
        <f t="shared" si="2"/>
        <v>#N/A</v>
      </c>
      <c r="O51" s="24" t="e">
        <f>VLOOKUP(A51,'Composition portefeuille'!$B$2:$D$6,3,FALSE)</f>
        <v>#N/A</v>
      </c>
      <c r="P51" s="24">
        <v>3603</v>
      </c>
      <c r="Q51" s="24" t="e">
        <f>VLOOKUP(G51,Listes!$G$2:$I$19,3,FALSE)</f>
        <v>#N/A</v>
      </c>
      <c r="R51" t="s">
        <v>149</v>
      </c>
      <c r="S51" s="109">
        <f t="shared" si="3"/>
        <v>0</v>
      </c>
      <c r="T51" s="110"/>
      <c r="U51" s="109" t="e">
        <f t="shared" si="4"/>
        <v>#N/A</v>
      </c>
    </row>
    <row r="52" spans="1:21" ht="17.45" customHeight="1" x14ac:dyDescent="0.2">
      <c r="A52" s="118"/>
      <c r="B52" s="119"/>
      <c r="C52" s="119"/>
      <c r="D52" s="188"/>
      <c r="E52" s="118"/>
      <c r="F52" s="121"/>
      <c r="G52" s="121"/>
      <c r="H52" s="207"/>
      <c r="I52" s="123"/>
      <c r="J52" s="111">
        <f t="shared" si="0"/>
        <v>0</v>
      </c>
      <c r="K52" s="210">
        <f t="shared" si="1"/>
        <v>0</v>
      </c>
      <c r="L52" s="111" t="e">
        <f>VLOOKUP(G52,Listes!$G$2:$H$19,2,FALSE)</f>
        <v>#N/A</v>
      </c>
      <c r="M52" s="39" t="e">
        <f t="shared" si="2"/>
        <v>#N/A</v>
      </c>
      <c r="O52" s="24" t="e">
        <f>VLOOKUP(A52,'Composition portefeuille'!$B$2:$D$6,3,FALSE)</f>
        <v>#N/A</v>
      </c>
      <c r="P52" s="24">
        <v>3603</v>
      </c>
      <c r="Q52" s="24" t="e">
        <f>VLOOKUP(G52,Listes!$G$2:$I$19,3,FALSE)</f>
        <v>#N/A</v>
      </c>
      <c r="R52" t="s">
        <v>149</v>
      </c>
      <c r="S52" s="109">
        <f t="shared" si="3"/>
        <v>0</v>
      </c>
      <c r="T52" s="110"/>
      <c r="U52" s="109" t="e">
        <f t="shared" si="4"/>
        <v>#N/A</v>
      </c>
    </row>
    <row r="53" spans="1:21" ht="17.45" customHeight="1" x14ac:dyDescent="0.2">
      <c r="A53" s="118"/>
      <c r="B53" s="119"/>
      <c r="C53" s="119"/>
      <c r="D53" s="188"/>
      <c r="E53" s="118"/>
      <c r="F53" s="121"/>
      <c r="G53" s="121"/>
      <c r="H53" s="207"/>
      <c r="I53" s="123"/>
      <c r="J53" s="111">
        <f t="shared" si="0"/>
        <v>0</v>
      </c>
      <c r="K53" s="210">
        <f t="shared" si="1"/>
        <v>0</v>
      </c>
      <c r="L53" s="111" t="e">
        <f>VLOOKUP(G53,Listes!$G$2:$H$19,2,FALSE)</f>
        <v>#N/A</v>
      </c>
      <c r="M53" s="39" t="e">
        <f t="shared" si="2"/>
        <v>#N/A</v>
      </c>
      <c r="O53" s="24" t="e">
        <f>VLOOKUP(A53,'Composition portefeuille'!$B$2:$D$6,3,FALSE)</f>
        <v>#N/A</v>
      </c>
      <c r="P53" s="24">
        <v>3603</v>
      </c>
      <c r="Q53" s="24" t="e">
        <f>VLOOKUP(G53,Listes!$G$2:$I$19,3,FALSE)</f>
        <v>#N/A</v>
      </c>
      <c r="R53" t="s">
        <v>149</v>
      </c>
      <c r="S53" s="109">
        <f t="shared" si="3"/>
        <v>0</v>
      </c>
      <c r="T53" s="110"/>
      <c r="U53" s="109" t="e">
        <f t="shared" si="4"/>
        <v>#N/A</v>
      </c>
    </row>
    <row r="54" spans="1:21" ht="17.45" customHeight="1" x14ac:dyDescent="0.2">
      <c r="A54" s="118"/>
      <c r="B54" s="119"/>
      <c r="C54" s="119"/>
      <c r="D54" s="188"/>
      <c r="E54" s="118"/>
      <c r="F54" s="121"/>
      <c r="G54" s="121"/>
      <c r="H54" s="207"/>
      <c r="I54" s="123"/>
      <c r="J54" s="111">
        <f t="shared" si="0"/>
        <v>0</v>
      </c>
      <c r="K54" s="210">
        <f t="shared" si="1"/>
        <v>0</v>
      </c>
      <c r="L54" s="111" t="e">
        <f>VLOOKUP(G54,Listes!$G$2:$H$19,2,FALSE)</f>
        <v>#N/A</v>
      </c>
      <c r="M54" s="39" t="e">
        <f t="shared" si="2"/>
        <v>#N/A</v>
      </c>
      <c r="O54" s="24" t="e">
        <f>VLOOKUP(A54,'Composition portefeuille'!$B$2:$D$6,3,FALSE)</f>
        <v>#N/A</v>
      </c>
      <c r="P54" s="24">
        <v>3603</v>
      </c>
      <c r="Q54" s="24" t="e">
        <f>VLOOKUP(G54,Listes!$G$2:$I$19,3,FALSE)</f>
        <v>#N/A</v>
      </c>
      <c r="R54" t="s">
        <v>149</v>
      </c>
      <c r="S54" s="109">
        <f t="shared" si="3"/>
        <v>0</v>
      </c>
      <c r="T54" s="110"/>
      <c r="U54" s="109" t="e">
        <f t="shared" si="4"/>
        <v>#N/A</v>
      </c>
    </row>
    <row r="55" spans="1:21" ht="17.45" customHeight="1" x14ac:dyDescent="0.2">
      <c r="A55" s="118"/>
      <c r="B55" s="119"/>
      <c r="C55" s="119"/>
      <c r="D55" s="188"/>
      <c r="E55" s="118"/>
      <c r="F55" s="121"/>
      <c r="G55" s="121"/>
      <c r="H55" s="207"/>
      <c r="I55" s="123"/>
      <c r="J55" s="111">
        <f t="shared" si="0"/>
        <v>0</v>
      </c>
      <c r="K55" s="210">
        <f t="shared" si="1"/>
        <v>0</v>
      </c>
      <c r="L55" s="111" t="e">
        <f>VLOOKUP(G55,Listes!$G$2:$H$19,2,FALSE)</f>
        <v>#N/A</v>
      </c>
      <c r="M55" s="39" t="e">
        <f t="shared" si="2"/>
        <v>#N/A</v>
      </c>
      <c r="O55" s="24" t="e">
        <f>VLOOKUP(A55,'Composition portefeuille'!$B$2:$D$6,3,FALSE)</f>
        <v>#N/A</v>
      </c>
      <c r="P55" s="24">
        <v>3603</v>
      </c>
      <c r="Q55" s="24" t="e">
        <f>VLOOKUP(G55,Listes!$G$2:$I$19,3,FALSE)</f>
        <v>#N/A</v>
      </c>
      <c r="R55" t="s">
        <v>149</v>
      </c>
      <c r="S55" s="109">
        <f t="shared" si="3"/>
        <v>0</v>
      </c>
      <c r="T55" s="110"/>
      <c r="U55" s="109" t="e">
        <f t="shared" si="4"/>
        <v>#N/A</v>
      </c>
    </row>
    <row r="56" spans="1:21" ht="17.45" customHeight="1" x14ac:dyDescent="0.2">
      <c r="A56" s="118"/>
      <c r="B56" s="119"/>
      <c r="C56" s="119"/>
      <c r="D56" s="188"/>
      <c r="E56" s="118"/>
      <c r="F56" s="121"/>
      <c r="G56" s="121"/>
      <c r="H56" s="207"/>
      <c r="I56" s="123"/>
      <c r="J56" s="111">
        <f t="shared" si="0"/>
        <v>0</v>
      </c>
      <c r="K56" s="210">
        <f t="shared" si="1"/>
        <v>0</v>
      </c>
      <c r="L56" s="111" t="e">
        <f>VLOOKUP(G56,Listes!$G$2:$H$19,2,FALSE)</f>
        <v>#N/A</v>
      </c>
      <c r="M56" s="39" t="e">
        <f t="shared" si="2"/>
        <v>#N/A</v>
      </c>
      <c r="O56" s="24" t="e">
        <f>VLOOKUP(A56,'Composition portefeuille'!$B$2:$D$6,3,FALSE)</f>
        <v>#N/A</v>
      </c>
      <c r="P56" s="24">
        <v>3603</v>
      </c>
      <c r="Q56" s="24" t="e">
        <f>VLOOKUP(G56,Listes!$G$2:$I$19,3,FALSE)</f>
        <v>#N/A</v>
      </c>
      <c r="R56" t="s">
        <v>149</v>
      </c>
      <c r="S56" s="109">
        <f t="shared" si="3"/>
        <v>0</v>
      </c>
      <c r="T56" s="110"/>
      <c r="U56" s="109" t="e">
        <f t="shared" si="4"/>
        <v>#N/A</v>
      </c>
    </row>
    <row r="57" spans="1:21" ht="17.45" customHeight="1" x14ac:dyDescent="0.2">
      <c r="A57" s="118"/>
      <c r="B57" s="119"/>
      <c r="C57" s="119"/>
      <c r="D57" s="188"/>
      <c r="E57" s="118"/>
      <c r="F57" s="121"/>
      <c r="G57" s="121"/>
      <c r="H57" s="207"/>
      <c r="I57" s="123"/>
      <c r="J57" s="111">
        <f t="shared" si="0"/>
        <v>0</v>
      </c>
      <c r="K57" s="210">
        <f t="shared" si="1"/>
        <v>0</v>
      </c>
      <c r="L57" s="111" t="e">
        <f>VLOOKUP(G57,Listes!$G$2:$H$19,2,FALSE)</f>
        <v>#N/A</v>
      </c>
      <c r="M57" s="39" t="e">
        <f t="shared" si="2"/>
        <v>#N/A</v>
      </c>
      <c r="O57" s="24" t="e">
        <f>VLOOKUP(A57,'Composition portefeuille'!$B$2:$D$6,3,FALSE)</f>
        <v>#N/A</v>
      </c>
      <c r="P57" s="24">
        <v>3603</v>
      </c>
      <c r="Q57" s="24" t="e">
        <f>VLOOKUP(G57,Listes!$G$2:$I$19,3,FALSE)</f>
        <v>#N/A</v>
      </c>
      <c r="R57" t="s">
        <v>149</v>
      </c>
      <c r="S57" s="109">
        <f t="shared" si="3"/>
        <v>0</v>
      </c>
      <c r="T57" s="110"/>
      <c r="U57" s="109" t="e">
        <f t="shared" si="4"/>
        <v>#N/A</v>
      </c>
    </row>
    <row r="58" spans="1:21" ht="17.45" customHeight="1" x14ac:dyDescent="0.2">
      <c r="A58" s="118"/>
      <c r="B58" s="119"/>
      <c r="C58" s="119"/>
      <c r="D58" s="188"/>
      <c r="E58" s="118"/>
      <c r="F58" s="121"/>
      <c r="G58" s="121"/>
      <c r="H58" s="207"/>
      <c r="I58" s="123"/>
      <c r="J58" s="111">
        <f t="shared" si="0"/>
        <v>0</v>
      </c>
      <c r="K58" s="210">
        <f t="shared" si="1"/>
        <v>0</v>
      </c>
      <c r="L58" s="111" t="e">
        <f>VLOOKUP(G58,Listes!$G$2:$H$19,2,FALSE)</f>
        <v>#N/A</v>
      </c>
      <c r="M58" s="39" t="e">
        <f t="shared" si="2"/>
        <v>#N/A</v>
      </c>
      <c r="O58" s="24" t="e">
        <f>VLOOKUP(A58,'Composition portefeuille'!$B$2:$D$6,3,FALSE)</f>
        <v>#N/A</v>
      </c>
      <c r="P58" s="24">
        <v>3603</v>
      </c>
      <c r="Q58" s="24" t="e">
        <f>VLOOKUP(G58,Listes!$G$2:$I$19,3,FALSE)</f>
        <v>#N/A</v>
      </c>
      <c r="R58" t="s">
        <v>149</v>
      </c>
      <c r="S58" s="109">
        <f t="shared" si="3"/>
        <v>0</v>
      </c>
      <c r="T58" s="110"/>
      <c r="U58" s="109" t="e">
        <f t="shared" si="4"/>
        <v>#N/A</v>
      </c>
    </row>
    <row r="59" spans="1:21" ht="17.45" customHeight="1" x14ac:dyDescent="0.2">
      <c r="A59" s="118"/>
      <c r="B59" s="119"/>
      <c r="C59" s="119"/>
      <c r="D59" s="188"/>
      <c r="E59" s="118"/>
      <c r="F59" s="121"/>
      <c r="G59" s="121"/>
      <c r="H59" s="207"/>
      <c r="I59" s="123"/>
      <c r="J59" s="111">
        <f t="shared" si="0"/>
        <v>0</v>
      </c>
      <c r="K59" s="210">
        <f t="shared" si="1"/>
        <v>0</v>
      </c>
      <c r="L59" s="111" t="e">
        <f>VLOOKUP(G59,Listes!$G$2:$H$19,2,FALSE)</f>
        <v>#N/A</v>
      </c>
      <c r="M59" s="39" t="e">
        <f t="shared" si="2"/>
        <v>#N/A</v>
      </c>
      <c r="O59" s="24" t="e">
        <f>VLOOKUP(A59,'Composition portefeuille'!$B$2:$D$6,3,FALSE)</f>
        <v>#N/A</v>
      </c>
      <c r="P59" s="24">
        <v>3603</v>
      </c>
      <c r="Q59" s="24" t="e">
        <f>VLOOKUP(G59,Listes!$G$2:$I$19,3,FALSE)</f>
        <v>#N/A</v>
      </c>
      <c r="R59" t="s">
        <v>149</v>
      </c>
      <c r="S59" s="109">
        <f t="shared" si="3"/>
        <v>0</v>
      </c>
      <c r="T59" s="110"/>
      <c r="U59" s="109" t="e">
        <f t="shared" si="4"/>
        <v>#N/A</v>
      </c>
    </row>
    <row r="60" spans="1:21" ht="17.45" customHeight="1" x14ac:dyDescent="0.2">
      <c r="A60" s="118"/>
      <c r="B60" s="119"/>
      <c r="C60" s="119"/>
      <c r="D60" s="188"/>
      <c r="E60" s="118"/>
      <c r="F60" s="121"/>
      <c r="G60" s="121"/>
      <c r="H60" s="207"/>
      <c r="I60" s="123"/>
      <c r="J60" s="111">
        <f t="shared" si="0"/>
        <v>0</v>
      </c>
      <c r="K60" s="210">
        <f t="shared" si="1"/>
        <v>0</v>
      </c>
      <c r="L60" s="111" t="e">
        <f>VLOOKUP(G60,Listes!$G$2:$H$19,2,FALSE)</f>
        <v>#N/A</v>
      </c>
      <c r="M60" s="39" t="e">
        <f t="shared" si="2"/>
        <v>#N/A</v>
      </c>
      <c r="O60" s="24" t="e">
        <f>VLOOKUP(A60,'Composition portefeuille'!$B$2:$D$6,3,FALSE)</f>
        <v>#N/A</v>
      </c>
      <c r="P60" s="24">
        <v>3603</v>
      </c>
      <c r="Q60" s="24" t="e">
        <f>VLOOKUP(G60,Listes!$G$2:$I$19,3,FALSE)</f>
        <v>#N/A</v>
      </c>
      <c r="R60" t="s">
        <v>149</v>
      </c>
      <c r="S60" s="109">
        <f t="shared" si="3"/>
        <v>0</v>
      </c>
      <c r="T60" s="110"/>
      <c r="U60" s="109" t="e">
        <f t="shared" si="4"/>
        <v>#N/A</v>
      </c>
    </row>
    <row r="61" spans="1:21" ht="17.45" customHeight="1" x14ac:dyDescent="0.2">
      <c r="A61" s="118"/>
      <c r="B61" s="119"/>
      <c r="C61" s="119"/>
      <c r="D61" s="188"/>
      <c r="E61" s="118"/>
      <c r="F61" s="121"/>
      <c r="G61" s="121"/>
      <c r="H61" s="207"/>
      <c r="I61" s="123"/>
      <c r="J61" s="111">
        <f t="shared" si="0"/>
        <v>0</v>
      </c>
      <c r="K61" s="210">
        <f t="shared" si="1"/>
        <v>0</v>
      </c>
      <c r="L61" s="111" t="e">
        <f>VLOOKUP(G61,Listes!$G$2:$H$19,2,FALSE)</f>
        <v>#N/A</v>
      </c>
      <c r="M61" s="39" t="e">
        <f t="shared" si="2"/>
        <v>#N/A</v>
      </c>
      <c r="O61" s="24" t="e">
        <f>VLOOKUP(A61,'Composition portefeuille'!$B$2:$D$6,3,FALSE)</f>
        <v>#N/A</v>
      </c>
      <c r="P61" s="24">
        <v>3603</v>
      </c>
      <c r="Q61" s="24" t="e">
        <f>VLOOKUP(G61,Listes!$G$2:$I$19,3,FALSE)</f>
        <v>#N/A</v>
      </c>
      <c r="R61" t="s">
        <v>149</v>
      </c>
      <c r="S61" s="109">
        <f t="shared" si="3"/>
        <v>0</v>
      </c>
      <c r="T61" s="110"/>
      <c r="U61" s="109" t="e">
        <f t="shared" si="4"/>
        <v>#N/A</v>
      </c>
    </row>
    <row r="62" spans="1:21" ht="17.45" customHeight="1" x14ac:dyDescent="0.2">
      <c r="A62" s="118"/>
      <c r="B62" s="119"/>
      <c r="C62" s="119"/>
      <c r="D62" s="188"/>
      <c r="E62" s="118"/>
      <c r="F62" s="121"/>
      <c r="G62" s="121"/>
      <c r="H62" s="207"/>
      <c r="I62" s="123"/>
      <c r="J62" s="111">
        <f t="shared" si="0"/>
        <v>0</v>
      </c>
      <c r="K62" s="210">
        <f t="shared" si="1"/>
        <v>0</v>
      </c>
      <c r="L62" s="111" t="e">
        <f>VLOOKUP(G62,Listes!$G$2:$H$19,2,FALSE)</f>
        <v>#N/A</v>
      </c>
      <c r="M62" s="39" t="e">
        <f t="shared" si="2"/>
        <v>#N/A</v>
      </c>
      <c r="O62" s="24" t="e">
        <f>VLOOKUP(A62,'Composition portefeuille'!$B$2:$D$6,3,FALSE)</f>
        <v>#N/A</v>
      </c>
      <c r="P62" s="24">
        <v>3603</v>
      </c>
      <c r="Q62" s="24" t="e">
        <f>VLOOKUP(G62,Listes!$G$2:$I$19,3,FALSE)</f>
        <v>#N/A</v>
      </c>
      <c r="R62" t="s">
        <v>149</v>
      </c>
      <c r="S62" s="109">
        <f t="shared" si="3"/>
        <v>0</v>
      </c>
      <c r="T62" s="110"/>
      <c r="U62" s="109" t="e">
        <f t="shared" si="4"/>
        <v>#N/A</v>
      </c>
    </row>
    <row r="63" spans="1:21" ht="17.45" customHeight="1" x14ac:dyDescent="0.2">
      <c r="A63" s="118"/>
      <c r="B63" s="119"/>
      <c r="C63" s="119"/>
      <c r="D63" s="188"/>
      <c r="E63" s="118"/>
      <c r="F63" s="121"/>
      <c r="G63" s="121"/>
      <c r="H63" s="207"/>
      <c r="I63" s="123"/>
      <c r="J63" s="111">
        <f t="shared" si="0"/>
        <v>0</v>
      </c>
      <c r="K63" s="210">
        <f t="shared" si="1"/>
        <v>0</v>
      </c>
      <c r="L63" s="111" t="e">
        <f>VLOOKUP(G63,Listes!$G$2:$H$19,2,FALSE)</f>
        <v>#N/A</v>
      </c>
      <c r="M63" s="39" t="e">
        <f t="shared" si="2"/>
        <v>#N/A</v>
      </c>
      <c r="O63" s="24" t="e">
        <f>VLOOKUP(A63,'Composition portefeuille'!$B$2:$D$6,3,FALSE)</f>
        <v>#N/A</v>
      </c>
      <c r="P63" s="24">
        <v>3603</v>
      </c>
      <c r="Q63" s="24" t="e">
        <f>VLOOKUP(G63,Listes!$G$2:$I$19,3,FALSE)</f>
        <v>#N/A</v>
      </c>
      <c r="R63" t="s">
        <v>149</v>
      </c>
      <c r="S63" s="109">
        <f t="shared" si="3"/>
        <v>0</v>
      </c>
      <c r="T63" s="110"/>
      <c r="U63" s="109" t="e">
        <f t="shared" si="4"/>
        <v>#N/A</v>
      </c>
    </row>
    <row r="64" spans="1:21" ht="17.45" customHeight="1" x14ac:dyDescent="0.2">
      <c r="A64" s="118"/>
      <c r="B64" s="119"/>
      <c r="C64" s="119"/>
      <c r="D64" s="188"/>
      <c r="E64" s="118"/>
      <c r="F64" s="121"/>
      <c r="G64" s="121"/>
      <c r="H64" s="207"/>
      <c r="I64" s="123"/>
      <c r="J64" s="111">
        <f t="shared" si="0"/>
        <v>0</v>
      </c>
      <c r="K64" s="210">
        <f t="shared" si="1"/>
        <v>0</v>
      </c>
      <c r="L64" s="111" t="e">
        <f>VLOOKUP(G64,Listes!$G$2:$H$19,2,FALSE)</f>
        <v>#N/A</v>
      </c>
      <c r="M64" s="39" t="e">
        <f t="shared" si="2"/>
        <v>#N/A</v>
      </c>
      <c r="O64" s="24" t="e">
        <f>VLOOKUP(A64,'Composition portefeuille'!$B$2:$D$6,3,FALSE)</f>
        <v>#N/A</v>
      </c>
      <c r="P64" s="24">
        <v>3603</v>
      </c>
      <c r="Q64" s="24" t="e">
        <f>VLOOKUP(G64,Listes!$G$2:$I$19,3,FALSE)</f>
        <v>#N/A</v>
      </c>
      <c r="R64" t="s">
        <v>149</v>
      </c>
      <c r="S64" s="109">
        <f t="shared" si="3"/>
        <v>0</v>
      </c>
      <c r="T64" s="110"/>
      <c r="U64" s="109" t="e">
        <f t="shared" si="4"/>
        <v>#N/A</v>
      </c>
    </row>
    <row r="65" spans="1:21" ht="17.45" customHeight="1" x14ac:dyDescent="0.2">
      <c r="A65" s="118"/>
      <c r="B65" s="119"/>
      <c r="C65" s="120"/>
      <c r="D65" s="189"/>
      <c r="E65" s="121"/>
      <c r="F65" s="121"/>
      <c r="G65" s="122"/>
      <c r="H65" s="208"/>
      <c r="I65" s="123"/>
      <c r="J65" s="111">
        <f t="shared" ref="J65:J78" si="5">H65*I65</f>
        <v>0</v>
      </c>
      <c r="K65" s="210">
        <f t="shared" si="1"/>
        <v>0</v>
      </c>
      <c r="L65" s="111" t="e">
        <f>VLOOKUP(G65,Listes!$G$2:$H$19,2,FALSE)</f>
        <v>#N/A</v>
      </c>
      <c r="M65" s="39" t="e">
        <f t="shared" si="2"/>
        <v>#N/A</v>
      </c>
      <c r="O65" s="24" t="e">
        <f>VLOOKUP(A65,'Composition portefeuille'!$B$2:$D$6,3,FALSE)</f>
        <v>#N/A</v>
      </c>
      <c r="P65" s="24">
        <v>3603</v>
      </c>
      <c r="Q65" s="24" t="e">
        <f>VLOOKUP(G65,Listes!$G$2:$I$19,3,FALSE)</f>
        <v>#N/A</v>
      </c>
      <c r="R65" t="s">
        <v>149</v>
      </c>
      <c r="S65" s="109">
        <f t="shared" si="3"/>
        <v>0</v>
      </c>
      <c r="T65" s="110"/>
      <c r="U65" s="109" t="e">
        <f t="shared" si="4"/>
        <v>#N/A</v>
      </c>
    </row>
    <row r="66" spans="1:21" ht="17.45" customHeight="1" x14ac:dyDescent="0.2">
      <c r="A66" s="118"/>
      <c r="B66" s="119"/>
      <c r="C66" s="120"/>
      <c r="D66" s="189"/>
      <c r="E66" s="121"/>
      <c r="F66" s="121"/>
      <c r="G66" s="122"/>
      <c r="H66" s="209"/>
      <c r="I66" s="123"/>
      <c r="J66" s="111">
        <f t="shared" si="5"/>
        <v>0</v>
      </c>
      <c r="K66" s="210">
        <f t="shared" si="1"/>
        <v>0</v>
      </c>
      <c r="L66" s="111" t="e">
        <f>VLOOKUP(G66,Listes!$G$2:$H$19,2,FALSE)</f>
        <v>#N/A</v>
      </c>
      <c r="M66" s="39" t="e">
        <f t="shared" si="2"/>
        <v>#N/A</v>
      </c>
      <c r="O66" s="24" t="e">
        <f>VLOOKUP(A66,'Composition portefeuille'!$B$2:$D$6,3,FALSE)</f>
        <v>#N/A</v>
      </c>
      <c r="P66" s="24">
        <v>3603</v>
      </c>
      <c r="Q66" s="24" t="e">
        <f>VLOOKUP(G66,Listes!$G$2:$I$19,3,FALSE)</f>
        <v>#N/A</v>
      </c>
      <c r="R66" t="s">
        <v>149</v>
      </c>
      <c r="S66" s="109">
        <f t="shared" si="3"/>
        <v>0</v>
      </c>
      <c r="T66" s="110"/>
      <c r="U66" s="109" t="e">
        <f t="shared" si="4"/>
        <v>#N/A</v>
      </c>
    </row>
    <row r="67" spans="1:21" ht="17.45" customHeight="1" x14ac:dyDescent="0.2">
      <c r="A67" s="118"/>
      <c r="B67" s="119"/>
      <c r="C67" s="120"/>
      <c r="D67" s="189"/>
      <c r="E67" s="121"/>
      <c r="F67" s="121"/>
      <c r="G67" s="122"/>
      <c r="H67" s="208"/>
      <c r="I67" s="123"/>
      <c r="J67" s="111">
        <f t="shared" si="5"/>
        <v>0</v>
      </c>
      <c r="K67" s="210">
        <f t="shared" ref="K67:K200" si="6">ROUND(I67*H67*1720/12,0)</f>
        <v>0</v>
      </c>
      <c r="L67" s="111" t="e">
        <f>VLOOKUP(G67,Listes!$G$2:$H$19,2,FALSE)</f>
        <v>#N/A</v>
      </c>
      <c r="M67" s="39" t="e">
        <f t="shared" ref="M67:M200" si="7">ROUND(K67*L67,2)</f>
        <v>#N/A</v>
      </c>
      <c r="O67" s="24" t="e">
        <f>VLOOKUP(A67,'Composition portefeuille'!$B$2:$D$6,3,FALSE)</f>
        <v>#N/A</v>
      </c>
      <c r="P67" s="24">
        <v>3603</v>
      </c>
      <c r="Q67" s="24" t="e">
        <f>VLOOKUP(G67,Listes!$G$2:$I$19,3,FALSE)</f>
        <v>#N/A</v>
      </c>
      <c r="R67" t="s">
        <v>149</v>
      </c>
      <c r="S67" s="109">
        <f t="shared" ref="S67:S200" si="8">K67</f>
        <v>0</v>
      </c>
      <c r="T67" s="110"/>
      <c r="U67" s="109" t="e">
        <f t="shared" ref="U67:U200" si="9">M67</f>
        <v>#N/A</v>
      </c>
    </row>
    <row r="68" spans="1:21" ht="17.45" customHeight="1" x14ac:dyDescent="0.2">
      <c r="A68" s="118"/>
      <c r="B68" s="119"/>
      <c r="C68" s="120"/>
      <c r="D68" s="189"/>
      <c r="E68" s="121"/>
      <c r="F68" s="121"/>
      <c r="G68" s="122"/>
      <c r="H68" s="209"/>
      <c r="I68" s="123"/>
      <c r="J68" s="111">
        <f t="shared" si="5"/>
        <v>0</v>
      </c>
      <c r="K68" s="210">
        <f t="shared" si="6"/>
        <v>0</v>
      </c>
      <c r="L68" s="111" t="e">
        <f>VLOOKUP(G68,Listes!$G$2:$H$19,2,FALSE)</f>
        <v>#N/A</v>
      </c>
      <c r="M68" s="39" t="e">
        <f t="shared" si="7"/>
        <v>#N/A</v>
      </c>
      <c r="O68" s="24" t="e">
        <f>VLOOKUP(A68,'Composition portefeuille'!$B$2:$D$6,3,FALSE)</f>
        <v>#N/A</v>
      </c>
      <c r="P68" s="24">
        <v>3603</v>
      </c>
      <c r="Q68" s="24" t="e">
        <f>VLOOKUP(G68,Listes!$G$2:$I$19,3,FALSE)</f>
        <v>#N/A</v>
      </c>
      <c r="R68" t="s">
        <v>149</v>
      </c>
      <c r="S68" s="109">
        <f t="shared" si="8"/>
        <v>0</v>
      </c>
      <c r="T68" s="110"/>
      <c r="U68" s="109" t="e">
        <f t="shared" si="9"/>
        <v>#N/A</v>
      </c>
    </row>
    <row r="69" spans="1:21" ht="17.45" customHeight="1" x14ac:dyDescent="0.2">
      <c r="A69" s="118"/>
      <c r="B69" s="119"/>
      <c r="C69" s="120"/>
      <c r="D69" s="189"/>
      <c r="E69" s="121"/>
      <c r="F69" s="121"/>
      <c r="G69" s="122"/>
      <c r="H69" s="208"/>
      <c r="I69" s="123"/>
      <c r="J69" s="111">
        <f t="shared" si="5"/>
        <v>0</v>
      </c>
      <c r="K69" s="210">
        <f t="shared" si="6"/>
        <v>0</v>
      </c>
      <c r="L69" s="111" t="e">
        <f>VLOOKUP(G69,Listes!$G$2:$H$19,2,FALSE)</f>
        <v>#N/A</v>
      </c>
      <c r="M69" s="39" t="e">
        <f t="shared" si="7"/>
        <v>#N/A</v>
      </c>
      <c r="O69" s="24" t="e">
        <f>VLOOKUP(A69,'Composition portefeuille'!$B$2:$D$6,3,FALSE)</f>
        <v>#N/A</v>
      </c>
      <c r="P69" s="24">
        <v>3603</v>
      </c>
      <c r="Q69" s="24" t="e">
        <f>VLOOKUP(G69,Listes!$G$2:$I$19,3,FALSE)</f>
        <v>#N/A</v>
      </c>
      <c r="R69" t="s">
        <v>149</v>
      </c>
      <c r="S69" s="109">
        <f t="shared" si="8"/>
        <v>0</v>
      </c>
      <c r="T69" s="110"/>
      <c r="U69" s="109" t="e">
        <f t="shared" si="9"/>
        <v>#N/A</v>
      </c>
    </row>
    <row r="70" spans="1:21" ht="17.45" customHeight="1" x14ac:dyDescent="0.2">
      <c r="A70" s="118"/>
      <c r="B70" s="119"/>
      <c r="C70" s="120"/>
      <c r="D70" s="189"/>
      <c r="E70" s="121"/>
      <c r="F70" s="121"/>
      <c r="G70" s="122"/>
      <c r="H70" s="208"/>
      <c r="I70" s="123"/>
      <c r="J70" s="111">
        <f t="shared" si="5"/>
        <v>0</v>
      </c>
      <c r="K70" s="210">
        <f t="shared" si="6"/>
        <v>0</v>
      </c>
      <c r="L70" s="111" t="e">
        <f>VLOOKUP(G70,Listes!$G$2:$H$19,2,FALSE)</f>
        <v>#N/A</v>
      </c>
      <c r="M70" s="39" t="e">
        <f t="shared" si="7"/>
        <v>#N/A</v>
      </c>
      <c r="O70" s="24" t="e">
        <f>VLOOKUP(A70,'Composition portefeuille'!$B$2:$D$6,3,FALSE)</f>
        <v>#N/A</v>
      </c>
      <c r="P70" s="24">
        <v>3603</v>
      </c>
      <c r="Q70" s="24" t="e">
        <f>VLOOKUP(G70,Listes!$G$2:$I$19,3,FALSE)</f>
        <v>#N/A</v>
      </c>
      <c r="R70" t="s">
        <v>149</v>
      </c>
      <c r="S70" s="109">
        <f t="shared" si="8"/>
        <v>0</v>
      </c>
      <c r="T70" s="110"/>
      <c r="U70" s="109" t="e">
        <f t="shared" si="9"/>
        <v>#N/A</v>
      </c>
    </row>
    <row r="71" spans="1:21" ht="17.45" customHeight="1" x14ac:dyDescent="0.2">
      <c r="A71" s="118"/>
      <c r="B71" s="119"/>
      <c r="C71" s="120"/>
      <c r="D71" s="189"/>
      <c r="E71" s="121"/>
      <c r="F71" s="121"/>
      <c r="G71" s="122"/>
      <c r="H71" s="208"/>
      <c r="I71" s="123"/>
      <c r="J71" s="111">
        <f t="shared" si="5"/>
        <v>0</v>
      </c>
      <c r="K71" s="210">
        <f t="shared" si="6"/>
        <v>0</v>
      </c>
      <c r="L71" s="111" t="e">
        <f>VLOOKUP(G71,Listes!$G$2:$H$19,2,FALSE)</f>
        <v>#N/A</v>
      </c>
      <c r="M71" s="39" t="e">
        <f t="shared" si="7"/>
        <v>#N/A</v>
      </c>
      <c r="O71" s="24" t="e">
        <f>VLOOKUP(A71,'Composition portefeuille'!$B$2:$D$6,3,FALSE)</f>
        <v>#N/A</v>
      </c>
      <c r="P71" s="24">
        <v>3603</v>
      </c>
      <c r="Q71" s="24" t="e">
        <f>VLOOKUP(G71,Listes!$G$2:$I$19,3,FALSE)</f>
        <v>#N/A</v>
      </c>
      <c r="R71" t="s">
        <v>149</v>
      </c>
      <c r="S71" s="109">
        <f t="shared" si="8"/>
        <v>0</v>
      </c>
      <c r="T71" s="110"/>
      <c r="U71" s="109" t="e">
        <f t="shared" si="9"/>
        <v>#N/A</v>
      </c>
    </row>
    <row r="72" spans="1:21" ht="17.45" customHeight="1" x14ac:dyDescent="0.2">
      <c r="A72" s="118"/>
      <c r="B72" s="119"/>
      <c r="C72" s="120"/>
      <c r="D72" s="189"/>
      <c r="E72" s="121"/>
      <c r="F72" s="121"/>
      <c r="G72" s="122"/>
      <c r="H72" s="208"/>
      <c r="I72" s="123"/>
      <c r="J72" s="111">
        <f t="shared" si="5"/>
        <v>0</v>
      </c>
      <c r="K72" s="210">
        <f t="shared" si="6"/>
        <v>0</v>
      </c>
      <c r="L72" s="111" t="e">
        <f>VLOOKUP(G72,Listes!$G$2:$H$19,2,FALSE)</f>
        <v>#N/A</v>
      </c>
      <c r="M72" s="39" t="e">
        <f t="shared" si="7"/>
        <v>#N/A</v>
      </c>
      <c r="O72" s="24" t="e">
        <f>VLOOKUP(A72,'Composition portefeuille'!$B$2:$D$6,3,FALSE)</f>
        <v>#N/A</v>
      </c>
      <c r="P72" s="24">
        <v>3603</v>
      </c>
      <c r="Q72" s="24" t="e">
        <f>VLOOKUP(G72,Listes!$G$2:$I$19,3,FALSE)</f>
        <v>#N/A</v>
      </c>
      <c r="R72" t="s">
        <v>149</v>
      </c>
      <c r="S72" s="109">
        <f t="shared" si="8"/>
        <v>0</v>
      </c>
      <c r="T72" s="110"/>
      <c r="U72" s="109" t="e">
        <f t="shared" si="9"/>
        <v>#N/A</v>
      </c>
    </row>
    <row r="73" spans="1:21" ht="17.45" customHeight="1" x14ac:dyDescent="0.2">
      <c r="A73" s="118"/>
      <c r="B73" s="119"/>
      <c r="C73" s="120"/>
      <c r="D73" s="189"/>
      <c r="E73" s="121"/>
      <c r="F73" s="121"/>
      <c r="G73" s="122"/>
      <c r="H73" s="209"/>
      <c r="I73" s="123"/>
      <c r="J73" s="111">
        <f t="shared" si="5"/>
        <v>0</v>
      </c>
      <c r="K73" s="210">
        <f t="shared" si="6"/>
        <v>0</v>
      </c>
      <c r="L73" s="111" t="e">
        <f>VLOOKUP(G73,Listes!$G$2:$H$19,2,FALSE)</f>
        <v>#N/A</v>
      </c>
      <c r="M73" s="39" t="e">
        <f t="shared" si="7"/>
        <v>#N/A</v>
      </c>
      <c r="O73" s="24" t="e">
        <f>VLOOKUP(A73,'Composition portefeuille'!$B$2:$D$6,3,FALSE)</f>
        <v>#N/A</v>
      </c>
      <c r="P73" s="24">
        <v>3603</v>
      </c>
      <c r="Q73" s="24" t="e">
        <f>VLOOKUP(G73,Listes!$G$2:$I$19,3,FALSE)</f>
        <v>#N/A</v>
      </c>
      <c r="R73" t="s">
        <v>149</v>
      </c>
      <c r="S73" s="109">
        <f t="shared" si="8"/>
        <v>0</v>
      </c>
      <c r="T73" s="110"/>
      <c r="U73" s="109" t="e">
        <f t="shared" si="9"/>
        <v>#N/A</v>
      </c>
    </row>
    <row r="74" spans="1:21" ht="17.45" customHeight="1" x14ac:dyDescent="0.2">
      <c r="A74" s="118"/>
      <c r="B74" s="119"/>
      <c r="C74" s="120"/>
      <c r="D74" s="189"/>
      <c r="E74" s="121"/>
      <c r="F74" s="121"/>
      <c r="G74" s="122"/>
      <c r="H74" s="208"/>
      <c r="I74" s="123"/>
      <c r="J74" s="111">
        <f t="shared" si="5"/>
        <v>0</v>
      </c>
      <c r="K74" s="210">
        <f t="shared" si="6"/>
        <v>0</v>
      </c>
      <c r="L74" s="111" t="e">
        <f>VLOOKUP(G74,Listes!$G$2:$H$19,2,FALSE)</f>
        <v>#N/A</v>
      </c>
      <c r="M74" s="39" t="e">
        <f t="shared" si="7"/>
        <v>#N/A</v>
      </c>
      <c r="O74" s="24" t="e">
        <f>VLOOKUP(A74,'Composition portefeuille'!$B$2:$D$6,3,FALSE)</f>
        <v>#N/A</v>
      </c>
      <c r="P74" s="24">
        <v>3603</v>
      </c>
      <c r="Q74" s="24" t="e">
        <f>VLOOKUP(G74,Listes!$G$2:$I$19,3,FALSE)</f>
        <v>#N/A</v>
      </c>
      <c r="R74" t="s">
        <v>149</v>
      </c>
      <c r="S74" s="109">
        <f t="shared" si="8"/>
        <v>0</v>
      </c>
      <c r="T74" s="110"/>
      <c r="U74" s="109" t="e">
        <f t="shared" si="9"/>
        <v>#N/A</v>
      </c>
    </row>
    <row r="75" spans="1:21" ht="17.45" customHeight="1" x14ac:dyDescent="0.2">
      <c r="A75" s="118"/>
      <c r="B75" s="119"/>
      <c r="C75" s="120"/>
      <c r="D75" s="189"/>
      <c r="E75" s="121"/>
      <c r="F75" s="121"/>
      <c r="G75" s="122"/>
      <c r="H75" s="208"/>
      <c r="I75" s="123"/>
      <c r="J75" s="111">
        <f t="shared" si="5"/>
        <v>0</v>
      </c>
      <c r="K75" s="210">
        <f t="shared" si="6"/>
        <v>0</v>
      </c>
      <c r="L75" s="111" t="e">
        <f>VLOOKUP(G75,Listes!$G$2:$H$19,2,FALSE)</f>
        <v>#N/A</v>
      </c>
      <c r="M75" s="39" t="e">
        <f t="shared" si="7"/>
        <v>#N/A</v>
      </c>
      <c r="O75" s="24" t="e">
        <f>VLOOKUP(A75,'Composition portefeuille'!$B$2:$D$6,3,FALSE)</f>
        <v>#N/A</v>
      </c>
      <c r="P75" s="24">
        <v>3603</v>
      </c>
      <c r="Q75" s="24" t="e">
        <f>VLOOKUP(G75,Listes!$G$2:$I$19,3,FALSE)</f>
        <v>#N/A</v>
      </c>
      <c r="R75" t="s">
        <v>149</v>
      </c>
      <c r="S75" s="109">
        <f t="shared" si="8"/>
        <v>0</v>
      </c>
      <c r="T75" s="110"/>
      <c r="U75" s="109" t="e">
        <f t="shared" si="9"/>
        <v>#N/A</v>
      </c>
    </row>
    <row r="76" spans="1:21" ht="17.45" customHeight="1" x14ac:dyDescent="0.2">
      <c r="A76" s="118"/>
      <c r="B76" s="119"/>
      <c r="C76" s="120"/>
      <c r="D76" s="189"/>
      <c r="E76" s="121"/>
      <c r="F76" s="121"/>
      <c r="G76" s="122"/>
      <c r="H76" s="208"/>
      <c r="I76" s="123"/>
      <c r="J76" s="111">
        <f t="shared" si="5"/>
        <v>0</v>
      </c>
      <c r="K76" s="210">
        <f t="shared" si="6"/>
        <v>0</v>
      </c>
      <c r="L76" s="111" t="e">
        <f>VLOOKUP(G76,Listes!$G$2:$H$19,2,FALSE)</f>
        <v>#N/A</v>
      </c>
      <c r="M76" s="39" t="e">
        <f t="shared" si="7"/>
        <v>#N/A</v>
      </c>
      <c r="O76" s="24" t="e">
        <f>VLOOKUP(A76,'Composition portefeuille'!$B$2:$D$6,3,FALSE)</f>
        <v>#N/A</v>
      </c>
      <c r="P76" s="24">
        <v>3603</v>
      </c>
      <c r="Q76" s="24" t="e">
        <f>VLOOKUP(G76,Listes!$G$2:$I$19,3,FALSE)</f>
        <v>#N/A</v>
      </c>
      <c r="R76" t="s">
        <v>149</v>
      </c>
      <c r="S76" s="109">
        <f t="shared" si="8"/>
        <v>0</v>
      </c>
      <c r="T76" s="110"/>
      <c r="U76" s="109" t="e">
        <f t="shared" si="9"/>
        <v>#N/A</v>
      </c>
    </row>
    <row r="77" spans="1:21" ht="17.45" customHeight="1" x14ac:dyDescent="0.2">
      <c r="A77" s="118"/>
      <c r="B77" s="119"/>
      <c r="C77" s="120"/>
      <c r="D77" s="189"/>
      <c r="E77" s="121"/>
      <c r="F77" s="121"/>
      <c r="G77" s="122"/>
      <c r="H77" s="208"/>
      <c r="I77" s="123"/>
      <c r="J77" s="111">
        <f t="shared" si="5"/>
        <v>0</v>
      </c>
      <c r="K77" s="210">
        <f t="shared" si="6"/>
        <v>0</v>
      </c>
      <c r="L77" s="111" t="e">
        <f>VLOOKUP(G77,Listes!$G$2:$H$19,2,FALSE)</f>
        <v>#N/A</v>
      </c>
      <c r="M77" s="39" t="e">
        <f t="shared" si="7"/>
        <v>#N/A</v>
      </c>
      <c r="O77" s="24" t="e">
        <f>VLOOKUP(A77,'Composition portefeuille'!$B$2:$D$6,3,FALSE)</f>
        <v>#N/A</v>
      </c>
      <c r="P77" s="24">
        <v>3603</v>
      </c>
      <c r="Q77" s="24" t="e">
        <f>VLOOKUP(G77,Listes!$G$2:$I$19,3,FALSE)</f>
        <v>#N/A</v>
      </c>
      <c r="R77" t="s">
        <v>149</v>
      </c>
      <c r="S77" s="109">
        <f t="shared" si="8"/>
        <v>0</v>
      </c>
      <c r="T77" s="110"/>
      <c r="U77" s="109" t="e">
        <f t="shared" si="9"/>
        <v>#N/A</v>
      </c>
    </row>
    <row r="78" spans="1:21" ht="17.45" customHeight="1" x14ac:dyDescent="0.2">
      <c r="A78" s="118"/>
      <c r="B78" s="119"/>
      <c r="C78" s="120"/>
      <c r="D78" s="189"/>
      <c r="E78" s="121"/>
      <c r="F78" s="121"/>
      <c r="G78" s="122"/>
      <c r="H78" s="208"/>
      <c r="I78" s="123"/>
      <c r="J78" s="111">
        <f t="shared" si="5"/>
        <v>0</v>
      </c>
      <c r="K78" s="210">
        <f t="shared" si="6"/>
        <v>0</v>
      </c>
      <c r="L78" s="111" t="e">
        <f>VLOOKUP(G78,Listes!$G$2:$H$19,2,FALSE)</f>
        <v>#N/A</v>
      </c>
      <c r="M78" s="39" t="e">
        <f t="shared" si="7"/>
        <v>#N/A</v>
      </c>
      <c r="O78" s="24" t="e">
        <f>VLOOKUP(A78,'Composition portefeuille'!$B$2:$D$6,3,FALSE)</f>
        <v>#N/A</v>
      </c>
      <c r="P78" s="24">
        <v>3603</v>
      </c>
      <c r="Q78" s="24" t="e">
        <f>VLOOKUP(G78,Listes!$G$2:$I$19,3,FALSE)</f>
        <v>#N/A</v>
      </c>
      <c r="R78" t="s">
        <v>149</v>
      </c>
      <c r="S78" s="109">
        <f t="shared" si="8"/>
        <v>0</v>
      </c>
      <c r="T78" s="110"/>
      <c r="U78" s="109" t="e">
        <f t="shared" si="9"/>
        <v>#N/A</v>
      </c>
    </row>
    <row r="79" spans="1:21" ht="17.45" customHeight="1" x14ac:dyDescent="0.2">
      <c r="A79" s="118"/>
      <c r="B79" s="119"/>
      <c r="C79" s="119"/>
      <c r="D79" s="188"/>
      <c r="E79" s="118"/>
      <c r="F79" s="121"/>
      <c r="G79" s="121"/>
      <c r="H79" s="207"/>
      <c r="I79" s="123"/>
      <c r="J79" s="111">
        <f t="shared" ref="J79:J200" si="10">H79*I79</f>
        <v>0</v>
      </c>
      <c r="K79" s="210">
        <f t="shared" si="6"/>
        <v>0</v>
      </c>
      <c r="L79" s="111" t="e">
        <f>VLOOKUP(G79,Listes!$G$2:$H$19,2,FALSE)</f>
        <v>#N/A</v>
      </c>
      <c r="M79" s="39" t="e">
        <f t="shared" si="7"/>
        <v>#N/A</v>
      </c>
      <c r="O79" s="24" t="e">
        <f>VLOOKUP(A79,'Composition portefeuille'!$B$2:$D$6,3,FALSE)</f>
        <v>#N/A</v>
      </c>
      <c r="P79" s="24">
        <v>3603</v>
      </c>
      <c r="Q79" s="24" t="e">
        <f>VLOOKUP(G79,Listes!$G$2:$I$19,3,FALSE)</f>
        <v>#N/A</v>
      </c>
      <c r="R79" t="s">
        <v>149</v>
      </c>
      <c r="S79" s="109">
        <f t="shared" si="8"/>
        <v>0</v>
      </c>
      <c r="T79" s="110"/>
      <c r="U79" s="109" t="e">
        <f t="shared" si="9"/>
        <v>#N/A</v>
      </c>
    </row>
    <row r="80" spans="1:21" ht="17.45" customHeight="1" x14ac:dyDescent="0.2">
      <c r="A80" s="118"/>
      <c r="B80" s="119"/>
      <c r="C80" s="119"/>
      <c r="D80" s="188"/>
      <c r="E80" s="118"/>
      <c r="F80" s="121"/>
      <c r="G80" s="121"/>
      <c r="H80" s="207"/>
      <c r="I80" s="123"/>
      <c r="J80" s="111">
        <f t="shared" si="10"/>
        <v>0</v>
      </c>
      <c r="K80" s="210">
        <f t="shared" si="6"/>
        <v>0</v>
      </c>
      <c r="L80" s="111" t="e">
        <f>VLOOKUP(G80,Listes!$G$2:$H$19,2,FALSE)</f>
        <v>#N/A</v>
      </c>
      <c r="M80" s="39" t="e">
        <f t="shared" si="7"/>
        <v>#N/A</v>
      </c>
      <c r="O80" s="24" t="e">
        <f>VLOOKUP(A80,'Composition portefeuille'!$B$2:$D$6,3,FALSE)</f>
        <v>#N/A</v>
      </c>
      <c r="P80" s="24">
        <v>3603</v>
      </c>
      <c r="Q80" s="24" t="e">
        <f>VLOOKUP(G80,Listes!$G$2:$I$19,3,FALSE)</f>
        <v>#N/A</v>
      </c>
      <c r="R80" t="s">
        <v>149</v>
      </c>
      <c r="S80" s="109">
        <f t="shared" ref="S80:S135" si="11">K80</f>
        <v>0</v>
      </c>
      <c r="T80" s="110"/>
      <c r="U80" s="109" t="e">
        <f t="shared" ref="U80:U135" si="12">M80</f>
        <v>#N/A</v>
      </c>
    </row>
    <row r="81" spans="1:21" ht="17.45" customHeight="1" x14ac:dyDescent="0.2">
      <c r="A81" s="118"/>
      <c r="B81" s="119"/>
      <c r="C81" s="119"/>
      <c r="D81" s="188"/>
      <c r="E81" s="118"/>
      <c r="F81" s="121"/>
      <c r="G81" s="121"/>
      <c r="H81" s="207"/>
      <c r="I81" s="123"/>
      <c r="J81" s="111">
        <f t="shared" si="10"/>
        <v>0</v>
      </c>
      <c r="K81" s="210">
        <f t="shared" si="6"/>
        <v>0</v>
      </c>
      <c r="L81" s="111" t="e">
        <f>VLOOKUP(G81,Listes!$G$2:$H$19,2,FALSE)</f>
        <v>#N/A</v>
      </c>
      <c r="M81" s="39" t="e">
        <f t="shared" si="7"/>
        <v>#N/A</v>
      </c>
      <c r="O81" s="24" t="e">
        <f>VLOOKUP(A81,'Composition portefeuille'!$B$2:$D$6,3,FALSE)</f>
        <v>#N/A</v>
      </c>
      <c r="P81" s="24">
        <v>3603</v>
      </c>
      <c r="Q81" s="24" t="e">
        <f>VLOOKUP(G81,Listes!$G$2:$I$19,3,FALSE)</f>
        <v>#N/A</v>
      </c>
      <c r="R81" t="s">
        <v>149</v>
      </c>
      <c r="S81" s="109">
        <f t="shared" si="11"/>
        <v>0</v>
      </c>
      <c r="T81" s="110"/>
      <c r="U81" s="109" t="e">
        <f t="shared" si="12"/>
        <v>#N/A</v>
      </c>
    </row>
    <row r="82" spans="1:21" ht="17.45" customHeight="1" x14ac:dyDescent="0.2">
      <c r="A82" s="118"/>
      <c r="B82" s="119"/>
      <c r="C82" s="119"/>
      <c r="D82" s="188"/>
      <c r="E82" s="118"/>
      <c r="F82" s="121"/>
      <c r="G82" s="121"/>
      <c r="H82" s="207"/>
      <c r="I82" s="123"/>
      <c r="J82" s="111">
        <f t="shared" si="10"/>
        <v>0</v>
      </c>
      <c r="K82" s="210">
        <f t="shared" si="6"/>
        <v>0</v>
      </c>
      <c r="L82" s="111" t="e">
        <f>VLOOKUP(G82,Listes!$G$2:$H$19,2,FALSE)</f>
        <v>#N/A</v>
      </c>
      <c r="M82" s="39" t="e">
        <f t="shared" si="7"/>
        <v>#N/A</v>
      </c>
      <c r="O82" s="24" t="e">
        <f>VLOOKUP(A82,'Composition portefeuille'!$B$2:$D$6,3,FALSE)</f>
        <v>#N/A</v>
      </c>
      <c r="P82" s="24">
        <v>3603</v>
      </c>
      <c r="Q82" s="24" t="e">
        <f>VLOOKUP(G82,Listes!$G$2:$I$19,3,FALSE)</f>
        <v>#N/A</v>
      </c>
      <c r="R82" t="s">
        <v>149</v>
      </c>
      <c r="S82" s="109">
        <f t="shared" si="11"/>
        <v>0</v>
      </c>
      <c r="T82" s="110"/>
      <c r="U82" s="109" t="e">
        <f t="shared" si="12"/>
        <v>#N/A</v>
      </c>
    </row>
    <row r="83" spans="1:21" ht="17.45" customHeight="1" x14ac:dyDescent="0.2">
      <c r="A83" s="118"/>
      <c r="B83" s="119"/>
      <c r="C83" s="119"/>
      <c r="D83" s="188"/>
      <c r="E83" s="118"/>
      <c r="F83" s="121"/>
      <c r="G83" s="121"/>
      <c r="H83" s="207"/>
      <c r="I83" s="123"/>
      <c r="J83" s="111">
        <f t="shared" si="10"/>
        <v>0</v>
      </c>
      <c r="K83" s="210">
        <f t="shared" ref="K83:K146" si="13">ROUND(I83*H83*1720/12,0)</f>
        <v>0</v>
      </c>
      <c r="L83" s="111" t="e">
        <f>VLOOKUP(G83,Listes!$G$2:$H$19,2,FALSE)</f>
        <v>#N/A</v>
      </c>
      <c r="M83" s="39" t="e">
        <f t="shared" ref="M83:M146" si="14">ROUND(K83*L83,2)</f>
        <v>#N/A</v>
      </c>
      <c r="O83" s="24" t="e">
        <f>VLOOKUP(A83,'Composition portefeuille'!$B$2:$D$6,3,FALSE)</f>
        <v>#N/A</v>
      </c>
      <c r="P83" s="24">
        <v>3603</v>
      </c>
      <c r="Q83" s="24" t="e">
        <f>VLOOKUP(G83,Listes!$G$2:$I$19,3,FALSE)</f>
        <v>#N/A</v>
      </c>
      <c r="R83" t="s">
        <v>149</v>
      </c>
      <c r="S83" s="109">
        <f t="shared" si="11"/>
        <v>0</v>
      </c>
      <c r="T83" s="110"/>
      <c r="U83" s="109" t="e">
        <f t="shared" si="12"/>
        <v>#N/A</v>
      </c>
    </row>
    <row r="84" spans="1:21" ht="17.45" customHeight="1" x14ac:dyDescent="0.2">
      <c r="A84" s="118"/>
      <c r="B84" s="119"/>
      <c r="C84" s="119"/>
      <c r="D84" s="188"/>
      <c r="E84" s="118"/>
      <c r="F84" s="121"/>
      <c r="G84" s="121"/>
      <c r="H84" s="207"/>
      <c r="I84" s="123"/>
      <c r="J84" s="111">
        <f t="shared" si="10"/>
        <v>0</v>
      </c>
      <c r="K84" s="210">
        <f t="shared" si="13"/>
        <v>0</v>
      </c>
      <c r="L84" s="111" t="e">
        <f>VLOOKUP(G84,Listes!$G$2:$H$19,2,FALSE)</f>
        <v>#N/A</v>
      </c>
      <c r="M84" s="39" t="e">
        <f t="shared" si="14"/>
        <v>#N/A</v>
      </c>
      <c r="O84" s="24" t="e">
        <f>VLOOKUP(A84,'Composition portefeuille'!$B$2:$D$6,3,FALSE)</f>
        <v>#N/A</v>
      </c>
      <c r="P84" s="24">
        <v>3603</v>
      </c>
      <c r="Q84" s="24" t="e">
        <f>VLOOKUP(G84,Listes!$G$2:$I$19,3,FALSE)</f>
        <v>#N/A</v>
      </c>
      <c r="R84" t="s">
        <v>149</v>
      </c>
      <c r="S84" s="109">
        <f t="shared" si="11"/>
        <v>0</v>
      </c>
      <c r="T84" s="110"/>
      <c r="U84" s="109" t="e">
        <f t="shared" si="12"/>
        <v>#N/A</v>
      </c>
    </row>
    <row r="85" spans="1:21" ht="17.45" customHeight="1" x14ac:dyDescent="0.2">
      <c r="A85" s="118"/>
      <c r="B85" s="119"/>
      <c r="C85" s="119"/>
      <c r="D85" s="188"/>
      <c r="E85" s="118"/>
      <c r="F85" s="121"/>
      <c r="G85" s="121"/>
      <c r="H85" s="207"/>
      <c r="I85" s="123"/>
      <c r="J85" s="111">
        <f t="shared" si="10"/>
        <v>0</v>
      </c>
      <c r="K85" s="210">
        <f t="shared" si="13"/>
        <v>0</v>
      </c>
      <c r="L85" s="111" t="e">
        <f>VLOOKUP(G85,Listes!$G$2:$H$19,2,FALSE)</f>
        <v>#N/A</v>
      </c>
      <c r="M85" s="39" t="e">
        <f t="shared" si="14"/>
        <v>#N/A</v>
      </c>
      <c r="O85" s="24" t="e">
        <f>VLOOKUP(A85,'Composition portefeuille'!$B$2:$D$6,3,FALSE)</f>
        <v>#N/A</v>
      </c>
      <c r="P85" s="24">
        <v>3603</v>
      </c>
      <c r="Q85" s="24" t="e">
        <f>VLOOKUP(G85,Listes!$G$2:$I$19,3,FALSE)</f>
        <v>#N/A</v>
      </c>
      <c r="R85" t="s">
        <v>149</v>
      </c>
      <c r="S85" s="109">
        <f t="shared" si="11"/>
        <v>0</v>
      </c>
      <c r="T85" s="110"/>
      <c r="U85" s="109" t="e">
        <f t="shared" si="12"/>
        <v>#N/A</v>
      </c>
    </row>
    <row r="86" spans="1:21" ht="17.45" customHeight="1" x14ac:dyDescent="0.2">
      <c r="A86" s="118"/>
      <c r="B86" s="119"/>
      <c r="C86" s="119"/>
      <c r="D86" s="188"/>
      <c r="E86" s="118"/>
      <c r="F86" s="121"/>
      <c r="G86" s="121"/>
      <c r="H86" s="207"/>
      <c r="I86" s="123"/>
      <c r="J86" s="111">
        <f t="shared" si="10"/>
        <v>0</v>
      </c>
      <c r="K86" s="210">
        <f t="shared" si="13"/>
        <v>0</v>
      </c>
      <c r="L86" s="111" t="e">
        <f>VLOOKUP(G86,Listes!$G$2:$H$19,2,FALSE)</f>
        <v>#N/A</v>
      </c>
      <c r="M86" s="39" t="e">
        <f t="shared" si="14"/>
        <v>#N/A</v>
      </c>
      <c r="O86" s="24" t="e">
        <f>VLOOKUP(A86,'Composition portefeuille'!$B$2:$D$6,3,FALSE)</f>
        <v>#N/A</v>
      </c>
      <c r="P86" s="24">
        <v>3603</v>
      </c>
      <c r="Q86" s="24" t="e">
        <f>VLOOKUP(G86,Listes!$G$2:$I$19,3,FALSE)</f>
        <v>#N/A</v>
      </c>
      <c r="R86" t="s">
        <v>149</v>
      </c>
      <c r="S86" s="109">
        <f t="shared" si="11"/>
        <v>0</v>
      </c>
      <c r="T86" s="110"/>
      <c r="U86" s="109" t="e">
        <f t="shared" si="12"/>
        <v>#N/A</v>
      </c>
    </row>
    <row r="87" spans="1:21" ht="17.45" customHeight="1" x14ac:dyDescent="0.2">
      <c r="A87" s="118"/>
      <c r="B87" s="119"/>
      <c r="C87" s="119"/>
      <c r="D87" s="188"/>
      <c r="E87" s="118"/>
      <c r="F87" s="121"/>
      <c r="G87" s="121"/>
      <c r="H87" s="207"/>
      <c r="I87" s="123"/>
      <c r="J87" s="111">
        <f t="shared" si="10"/>
        <v>0</v>
      </c>
      <c r="K87" s="210">
        <f t="shared" si="13"/>
        <v>0</v>
      </c>
      <c r="L87" s="111" t="e">
        <f>VLOOKUP(G87,Listes!$G$2:$H$19,2,FALSE)</f>
        <v>#N/A</v>
      </c>
      <c r="M87" s="39" t="e">
        <f t="shared" si="14"/>
        <v>#N/A</v>
      </c>
      <c r="O87" s="24" t="e">
        <f>VLOOKUP(A87,'Composition portefeuille'!$B$2:$D$6,3,FALSE)</f>
        <v>#N/A</v>
      </c>
      <c r="P87" s="24">
        <v>3603</v>
      </c>
      <c r="Q87" s="24" t="e">
        <f>VLOOKUP(G87,Listes!$G$2:$I$19,3,FALSE)</f>
        <v>#N/A</v>
      </c>
      <c r="R87" t="s">
        <v>149</v>
      </c>
      <c r="S87" s="109">
        <f t="shared" si="11"/>
        <v>0</v>
      </c>
      <c r="T87" s="110"/>
      <c r="U87" s="109" t="e">
        <f t="shared" si="12"/>
        <v>#N/A</v>
      </c>
    </row>
    <row r="88" spans="1:21" ht="17.45" customHeight="1" x14ac:dyDescent="0.2">
      <c r="A88" s="118"/>
      <c r="B88" s="119"/>
      <c r="C88" s="119"/>
      <c r="D88" s="188"/>
      <c r="E88" s="118"/>
      <c r="F88" s="121"/>
      <c r="G88" s="121"/>
      <c r="H88" s="207"/>
      <c r="I88" s="123"/>
      <c r="J88" s="111">
        <f t="shared" si="10"/>
        <v>0</v>
      </c>
      <c r="K88" s="210">
        <f t="shared" si="13"/>
        <v>0</v>
      </c>
      <c r="L88" s="111" t="e">
        <f>VLOOKUP(G88,Listes!$G$2:$H$19,2,FALSE)</f>
        <v>#N/A</v>
      </c>
      <c r="M88" s="39" t="e">
        <f t="shared" si="14"/>
        <v>#N/A</v>
      </c>
      <c r="O88" s="24" t="e">
        <f>VLOOKUP(A88,'Composition portefeuille'!$B$2:$D$6,3,FALSE)</f>
        <v>#N/A</v>
      </c>
      <c r="P88" s="24">
        <v>3603</v>
      </c>
      <c r="Q88" s="24" t="e">
        <f>VLOOKUP(G88,Listes!$G$2:$I$19,3,FALSE)</f>
        <v>#N/A</v>
      </c>
      <c r="R88" t="s">
        <v>149</v>
      </c>
      <c r="S88" s="109">
        <f t="shared" si="11"/>
        <v>0</v>
      </c>
      <c r="T88" s="110"/>
      <c r="U88" s="109" t="e">
        <f t="shared" si="12"/>
        <v>#N/A</v>
      </c>
    </row>
    <row r="89" spans="1:21" ht="17.45" customHeight="1" x14ac:dyDescent="0.2">
      <c r="A89" s="118"/>
      <c r="B89" s="119"/>
      <c r="C89" s="119"/>
      <c r="D89" s="188"/>
      <c r="E89" s="118"/>
      <c r="F89" s="121"/>
      <c r="G89" s="121"/>
      <c r="H89" s="207"/>
      <c r="I89" s="123"/>
      <c r="J89" s="111">
        <f t="shared" si="10"/>
        <v>0</v>
      </c>
      <c r="K89" s="210">
        <f t="shared" si="13"/>
        <v>0</v>
      </c>
      <c r="L89" s="111" t="e">
        <f>VLOOKUP(G89,Listes!$G$2:$H$19,2,FALSE)</f>
        <v>#N/A</v>
      </c>
      <c r="M89" s="39" t="e">
        <f t="shared" si="14"/>
        <v>#N/A</v>
      </c>
      <c r="O89" s="24" t="e">
        <f>VLOOKUP(A89,'Composition portefeuille'!$B$2:$D$6,3,FALSE)</f>
        <v>#N/A</v>
      </c>
      <c r="P89" s="24">
        <v>3603</v>
      </c>
      <c r="Q89" s="24" t="e">
        <f>VLOOKUP(G89,Listes!$G$2:$I$19,3,FALSE)</f>
        <v>#N/A</v>
      </c>
      <c r="R89" t="s">
        <v>149</v>
      </c>
      <c r="S89" s="109">
        <f t="shared" si="11"/>
        <v>0</v>
      </c>
      <c r="T89" s="110"/>
      <c r="U89" s="109" t="e">
        <f t="shared" si="12"/>
        <v>#N/A</v>
      </c>
    </row>
    <row r="90" spans="1:21" ht="17.45" customHeight="1" x14ac:dyDescent="0.2">
      <c r="A90" s="118"/>
      <c r="B90" s="119"/>
      <c r="C90" s="119"/>
      <c r="D90" s="188"/>
      <c r="E90" s="118"/>
      <c r="F90" s="121"/>
      <c r="G90" s="121"/>
      <c r="H90" s="207"/>
      <c r="I90" s="123"/>
      <c r="J90" s="111">
        <f t="shared" si="10"/>
        <v>0</v>
      </c>
      <c r="K90" s="210">
        <f t="shared" si="13"/>
        <v>0</v>
      </c>
      <c r="L90" s="111" t="e">
        <f>VLOOKUP(G90,Listes!$G$2:$H$19,2,FALSE)</f>
        <v>#N/A</v>
      </c>
      <c r="M90" s="39" t="e">
        <f t="shared" si="14"/>
        <v>#N/A</v>
      </c>
      <c r="O90" s="24" t="e">
        <f>VLOOKUP(A90,'Composition portefeuille'!$B$2:$D$6,3,FALSE)</f>
        <v>#N/A</v>
      </c>
      <c r="P90" s="24">
        <v>3603</v>
      </c>
      <c r="Q90" s="24" t="e">
        <f>VLOOKUP(G90,Listes!$G$2:$I$19,3,FALSE)</f>
        <v>#N/A</v>
      </c>
      <c r="R90" t="s">
        <v>149</v>
      </c>
      <c r="S90" s="109">
        <f t="shared" si="11"/>
        <v>0</v>
      </c>
      <c r="T90" s="110"/>
      <c r="U90" s="109" t="e">
        <f t="shared" si="12"/>
        <v>#N/A</v>
      </c>
    </row>
    <row r="91" spans="1:21" ht="17.45" customHeight="1" x14ac:dyDescent="0.2">
      <c r="A91" s="118"/>
      <c r="B91" s="119"/>
      <c r="C91" s="119"/>
      <c r="D91" s="188"/>
      <c r="E91" s="118"/>
      <c r="F91" s="121"/>
      <c r="G91" s="121"/>
      <c r="H91" s="207"/>
      <c r="I91" s="123"/>
      <c r="J91" s="111">
        <f t="shared" si="10"/>
        <v>0</v>
      </c>
      <c r="K91" s="210">
        <f t="shared" si="13"/>
        <v>0</v>
      </c>
      <c r="L91" s="111" t="e">
        <f>VLOOKUP(G91,Listes!$G$2:$H$19,2,FALSE)</f>
        <v>#N/A</v>
      </c>
      <c r="M91" s="39" t="e">
        <f t="shared" si="14"/>
        <v>#N/A</v>
      </c>
      <c r="O91" s="24" t="e">
        <f>VLOOKUP(A91,'Composition portefeuille'!$B$2:$D$6,3,FALSE)</f>
        <v>#N/A</v>
      </c>
      <c r="P91" s="24">
        <v>3603</v>
      </c>
      <c r="Q91" s="24" t="e">
        <f>VLOOKUP(G91,Listes!$G$2:$I$19,3,FALSE)</f>
        <v>#N/A</v>
      </c>
      <c r="R91" t="s">
        <v>149</v>
      </c>
      <c r="S91" s="109">
        <f t="shared" si="11"/>
        <v>0</v>
      </c>
      <c r="T91" s="110"/>
      <c r="U91" s="109" t="e">
        <f t="shared" si="12"/>
        <v>#N/A</v>
      </c>
    </row>
    <row r="92" spans="1:21" ht="17.45" customHeight="1" x14ac:dyDescent="0.2">
      <c r="A92" s="118"/>
      <c r="B92" s="119"/>
      <c r="C92" s="119"/>
      <c r="D92" s="188"/>
      <c r="E92" s="118"/>
      <c r="F92" s="121"/>
      <c r="G92" s="121"/>
      <c r="H92" s="207"/>
      <c r="I92" s="123"/>
      <c r="J92" s="111">
        <f t="shared" si="10"/>
        <v>0</v>
      </c>
      <c r="K92" s="210">
        <f t="shared" si="13"/>
        <v>0</v>
      </c>
      <c r="L92" s="111" t="e">
        <f>VLOOKUP(G92,Listes!$G$2:$H$19,2,FALSE)</f>
        <v>#N/A</v>
      </c>
      <c r="M92" s="39" t="e">
        <f t="shared" si="14"/>
        <v>#N/A</v>
      </c>
      <c r="O92" s="24" t="e">
        <f>VLOOKUP(A92,'Composition portefeuille'!$B$2:$D$6,3,FALSE)</f>
        <v>#N/A</v>
      </c>
      <c r="P92" s="24">
        <v>3603</v>
      </c>
      <c r="Q92" s="24" t="e">
        <f>VLOOKUP(G92,Listes!$G$2:$I$19,3,FALSE)</f>
        <v>#N/A</v>
      </c>
      <c r="R92" t="s">
        <v>149</v>
      </c>
      <c r="S92" s="109">
        <f t="shared" si="11"/>
        <v>0</v>
      </c>
      <c r="T92" s="110"/>
      <c r="U92" s="109" t="e">
        <f t="shared" si="12"/>
        <v>#N/A</v>
      </c>
    </row>
    <row r="93" spans="1:21" ht="17.45" customHeight="1" x14ac:dyDescent="0.2">
      <c r="A93" s="118"/>
      <c r="B93" s="119"/>
      <c r="C93" s="119"/>
      <c r="D93" s="188"/>
      <c r="E93" s="118"/>
      <c r="F93" s="121"/>
      <c r="G93" s="121"/>
      <c r="H93" s="207"/>
      <c r="I93" s="123"/>
      <c r="J93" s="111">
        <f t="shared" si="10"/>
        <v>0</v>
      </c>
      <c r="K93" s="210">
        <f t="shared" si="13"/>
        <v>0</v>
      </c>
      <c r="L93" s="111" t="e">
        <f>VLOOKUP(G93,Listes!$G$2:$H$19,2,FALSE)</f>
        <v>#N/A</v>
      </c>
      <c r="M93" s="39" t="e">
        <f t="shared" si="14"/>
        <v>#N/A</v>
      </c>
      <c r="O93" s="24" t="e">
        <f>VLOOKUP(A93,'Composition portefeuille'!$B$2:$D$6,3,FALSE)</f>
        <v>#N/A</v>
      </c>
      <c r="P93" s="24">
        <v>3603</v>
      </c>
      <c r="Q93" s="24" t="e">
        <f>VLOOKUP(G93,Listes!$G$2:$I$19,3,FALSE)</f>
        <v>#N/A</v>
      </c>
      <c r="R93" t="s">
        <v>149</v>
      </c>
      <c r="S93" s="109">
        <f t="shared" si="11"/>
        <v>0</v>
      </c>
      <c r="T93" s="110"/>
      <c r="U93" s="109" t="e">
        <f t="shared" si="12"/>
        <v>#N/A</v>
      </c>
    </row>
    <row r="94" spans="1:21" ht="17.45" customHeight="1" x14ac:dyDescent="0.2">
      <c r="A94" s="118"/>
      <c r="B94" s="119"/>
      <c r="C94" s="119"/>
      <c r="D94" s="188"/>
      <c r="E94" s="118"/>
      <c r="F94" s="121"/>
      <c r="G94" s="121"/>
      <c r="H94" s="207"/>
      <c r="I94" s="123"/>
      <c r="J94" s="111">
        <f t="shared" si="10"/>
        <v>0</v>
      </c>
      <c r="K94" s="210">
        <f t="shared" si="13"/>
        <v>0</v>
      </c>
      <c r="L94" s="111" t="e">
        <f>VLOOKUP(G94,Listes!$G$2:$H$19,2,FALSE)</f>
        <v>#N/A</v>
      </c>
      <c r="M94" s="39" t="e">
        <f t="shared" si="14"/>
        <v>#N/A</v>
      </c>
      <c r="O94" s="24" t="e">
        <f>VLOOKUP(A94,'Composition portefeuille'!$B$2:$D$6,3,FALSE)</f>
        <v>#N/A</v>
      </c>
      <c r="P94" s="24">
        <v>3603</v>
      </c>
      <c r="Q94" s="24" t="e">
        <f>VLOOKUP(G94,Listes!$G$2:$I$19,3,FALSE)</f>
        <v>#N/A</v>
      </c>
      <c r="R94" t="s">
        <v>149</v>
      </c>
      <c r="S94" s="109">
        <f t="shared" si="11"/>
        <v>0</v>
      </c>
      <c r="T94" s="110"/>
      <c r="U94" s="109" t="e">
        <f t="shared" si="12"/>
        <v>#N/A</v>
      </c>
    </row>
    <row r="95" spans="1:21" ht="17.45" customHeight="1" x14ac:dyDescent="0.2">
      <c r="A95" s="118"/>
      <c r="B95" s="119"/>
      <c r="C95" s="119"/>
      <c r="D95" s="188"/>
      <c r="E95" s="118"/>
      <c r="F95" s="121"/>
      <c r="G95" s="121"/>
      <c r="H95" s="207"/>
      <c r="I95" s="123"/>
      <c r="J95" s="111">
        <f t="shared" ref="J95:J158" si="15">H95*I95</f>
        <v>0</v>
      </c>
      <c r="K95" s="210">
        <f t="shared" si="13"/>
        <v>0</v>
      </c>
      <c r="L95" s="111" t="e">
        <f>VLOOKUP(G95,Listes!$G$2:$H$19,2,FALSE)</f>
        <v>#N/A</v>
      </c>
      <c r="M95" s="39" t="e">
        <f t="shared" si="14"/>
        <v>#N/A</v>
      </c>
      <c r="O95" s="24" t="e">
        <f>VLOOKUP(A95,'Composition portefeuille'!$B$2:$D$6,3,FALSE)</f>
        <v>#N/A</v>
      </c>
      <c r="P95" s="24">
        <v>3603</v>
      </c>
      <c r="Q95" s="24" t="e">
        <f>VLOOKUP(G95,Listes!$G$2:$I$19,3,FALSE)</f>
        <v>#N/A</v>
      </c>
      <c r="R95" t="s">
        <v>149</v>
      </c>
      <c r="S95" s="109">
        <f t="shared" si="11"/>
        <v>0</v>
      </c>
      <c r="T95" s="110"/>
      <c r="U95" s="109" t="e">
        <f t="shared" si="12"/>
        <v>#N/A</v>
      </c>
    </row>
    <row r="96" spans="1:21" ht="17.45" customHeight="1" x14ac:dyDescent="0.2">
      <c r="A96" s="118"/>
      <c r="B96" s="119"/>
      <c r="C96" s="119"/>
      <c r="D96" s="188"/>
      <c r="E96" s="118"/>
      <c r="F96" s="121"/>
      <c r="G96" s="121"/>
      <c r="H96" s="207"/>
      <c r="I96" s="123"/>
      <c r="J96" s="111">
        <f t="shared" si="15"/>
        <v>0</v>
      </c>
      <c r="K96" s="210">
        <f t="shared" si="13"/>
        <v>0</v>
      </c>
      <c r="L96" s="111" t="e">
        <f>VLOOKUP(G96,Listes!$G$2:$H$19,2,FALSE)</f>
        <v>#N/A</v>
      </c>
      <c r="M96" s="39" t="e">
        <f t="shared" si="14"/>
        <v>#N/A</v>
      </c>
      <c r="O96" s="24" t="e">
        <f>VLOOKUP(A96,'Composition portefeuille'!$B$2:$D$6,3,FALSE)</f>
        <v>#N/A</v>
      </c>
      <c r="P96" s="24">
        <v>3603</v>
      </c>
      <c r="Q96" s="24" t="e">
        <f>VLOOKUP(G96,Listes!$G$2:$I$19,3,FALSE)</f>
        <v>#N/A</v>
      </c>
      <c r="R96" t="s">
        <v>149</v>
      </c>
      <c r="S96" s="109">
        <f t="shared" si="11"/>
        <v>0</v>
      </c>
      <c r="T96" s="110"/>
      <c r="U96" s="109" t="e">
        <f t="shared" si="12"/>
        <v>#N/A</v>
      </c>
    </row>
    <row r="97" spans="1:21" ht="17.45" customHeight="1" x14ac:dyDescent="0.2">
      <c r="A97" s="118"/>
      <c r="B97" s="119"/>
      <c r="C97" s="119"/>
      <c r="D97" s="188"/>
      <c r="E97" s="118"/>
      <c r="F97" s="121"/>
      <c r="G97" s="121"/>
      <c r="H97" s="207"/>
      <c r="I97" s="123"/>
      <c r="J97" s="111">
        <f t="shared" si="15"/>
        <v>0</v>
      </c>
      <c r="K97" s="210">
        <f t="shared" si="13"/>
        <v>0</v>
      </c>
      <c r="L97" s="111" t="e">
        <f>VLOOKUP(G97,Listes!$G$2:$H$19,2,FALSE)</f>
        <v>#N/A</v>
      </c>
      <c r="M97" s="39" t="e">
        <f t="shared" si="14"/>
        <v>#N/A</v>
      </c>
      <c r="O97" s="24" t="e">
        <f>VLOOKUP(A97,'Composition portefeuille'!$B$2:$D$6,3,FALSE)</f>
        <v>#N/A</v>
      </c>
      <c r="P97" s="24">
        <v>3603</v>
      </c>
      <c r="Q97" s="24" t="e">
        <f>VLOOKUP(G97,Listes!$G$2:$I$19,3,FALSE)</f>
        <v>#N/A</v>
      </c>
      <c r="R97" t="s">
        <v>149</v>
      </c>
      <c r="S97" s="109">
        <f t="shared" si="11"/>
        <v>0</v>
      </c>
      <c r="T97" s="110"/>
      <c r="U97" s="109" t="e">
        <f t="shared" si="12"/>
        <v>#N/A</v>
      </c>
    </row>
    <row r="98" spans="1:21" ht="17.45" customHeight="1" x14ac:dyDescent="0.2">
      <c r="A98" s="118"/>
      <c r="B98" s="119"/>
      <c r="C98" s="119"/>
      <c r="D98" s="188"/>
      <c r="E98" s="118"/>
      <c r="F98" s="121"/>
      <c r="G98" s="121"/>
      <c r="H98" s="207"/>
      <c r="I98" s="123"/>
      <c r="J98" s="111">
        <f t="shared" si="15"/>
        <v>0</v>
      </c>
      <c r="K98" s="210">
        <f t="shared" si="13"/>
        <v>0</v>
      </c>
      <c r="L98" s="111" t="e">
        <f>VLOOKUP(G98,Listes!$G$2:$H$19,2,FALSE)</f>
        <v>#N/A</v>
      </c>
      <c r="M98" s="39" t="e">
        <f t="shared" si="14"/>
        <v>#N/A</v>
      </c>
      <c r="O98" s="24" t="e">
        <f>VLOOKUP(A98,'Composition portefeuille'!$B$2:$D$6,3,FALSE)</f>
        <v>#N/A</v>
      </c>
      <c r="P98" s="24">
        <v>3603</v>
      </c>
      <c r="Q98" s="24" t="e">
        <f>VLOOKUP(G98,Listes!$G$2:$I$19,3,FALSE)</f>
        <v>#N/A</v>
      </c>
      <c r="R98" t="s">
        <v>149</v>
      </c>
      <c r="S98" s="109">
        <f t="shared" si="11"/>
        <v>0</v>
      </c>
      <c r="T98" s="110"/>
      <c r="U98" s="109" t="e">
        <f t="shared" si="12"/>
        <v>#N/A</v>
      </c>
    </row>
    <row r="99" spans="1:21" ht="17.45" customHeight="1" x14ac:dyDescent="0.2">
      <c r="A99" s="118"/>
      <c r="B99" s="119"/>
      <c r="C99" s="119"/>
      <c r="D99" s="188"/>
      <c r="E99" s="118"/>
      <c r="F99" s="121"/>
      <c r="G99" s="121"/>
      <c r="H99" s="207"/>
      <c r="I99" s="123"/>
      <c r="J99" s="111">
        <f t="shared" si="15"/>
        <v>0</v>
      </c>
      <c r="K99" s="210">
        <f t="shared" si="13"/>
        <v>0</v>
      </c>
      <c r="L99" s="111" t="e">
        <f>VLOOKUP(G99,Listes!$G$2:$H$19,2,FALSE)</f>
        <v>#N/A</v>
      </c>
      <c r="M99" s="39" t="e">
        <f t="shared" si="14"/>
        <v>#N/A</v>
      </c>
      <c r="O99" s="24" t="e">
        <f>VLOOKUP(A99,'Composition portefeuille'!$B$2:$D$6,3,FALSE)</f>
        <v>#N/A</v>
      </c>
      <c r="P99" s="24">
        <v>3603</v>
      </c>
      <c r="Q99" s="24" t="e">
        <f>VLOOKUP(G99,Listes!$G$2:$I$19,3,FALSE)</f>
        <v>#N/A</v>
      </c>
      <c r="R99" t="s">
        <v>149</v>
      </c>
      <c r="S99" s="109">
        <f t="shared" si="11"/>
        <v>0</v>
      </c>
      <c r="T99" s="110"/>
      <c r="U99" s="109" t="e">
        <f t="shared" si="12"/>
        <v>#N/A</v>
      </c>
    </row>
    <row r="100" spans="1:21" ht="17.45" customHeight="1" x14ac:dyDescent="0.2">
      <c r="A100" s="118"/>
      <c r="B100" s="119"/>
      <c r="C100" s="119"/>
      <c r="D100" s="188"/>
      <c r="E100" s="118"/>
      <c r="F100" s="121"/>
      <c r="G100" s="121"/>
      <c r="H100" s="207"/>
      <c r="I100" s="123"/>
      <c r="J100" s="111">
        <f t="shared" si="15"/>
        <v>0</v>
      </c>
      <c r="K100" s="210">
        <f t="shared" si="13"/>
        <v>0</v>
      </c>
      <c r="L100" s="111" t="e">
        <f>VLOOKUP(G100,Listes!$G$2:$H$19,2,FALSE)</f>
        <v>#N/A</v>
      </c>
      <c r="M100" s="39" t="e">
        <f t="shared" si="14"/>
        <v>#N/A</v>
      </c>
      <c r="O100" s="24" t="e">
        <f>VLOOKUP(A100,'Composition portefeuille'!$B$2:$D$6,3,FALSE)</f>
        <v>#N/A</v>
      </c>
      <c r="P100" s="24">
        <v>3603</v>
      </c>
      <c r="Q100" s="24" t="e">
        <f>VLOOKUP(G100,Listes!$G$2:$I$19,3,FALSE)</f>
        <v>#N/A</v>
      </c>
      <c r="R100" t="s">
        <v>149</v>
      </c>
      <c r="S100" s="109">
        <f t="shared" si="11"/>
        <v>0</v>
      </c>
      <c r="T100" s="110"/>
      <c r="U100" s="109" t="e">
        <f t="shared" si="12"/>
        <v>#N/A</v>
      </c>
    </row>
    <row r="101" spans="1:21" ht="17.45" customHeight="1" x14ac:dyDescent="0.2">
      <c r="A101" s="118"/>
      <c r="B101" s="119"/>
      <c r="C101" s="119"/>
      <c r="D101" s="188"/>
      <c r="E101" s="118"/>
      <c r="F101" s="121"/>
      <c r="G101" s="121"/>
      <c r="H101" s="207"/>
      <c r="I101" s="123"/>
      <c r="J101" s="111">
        <f t="shared" si="15"/>
        <v>0</v>
      </c>
      <c r="K101" s="210">
        <f t="shared" si="13"/>
        <v>0</v>
      </c>
      <c r="L101" s="111" t="e">
        <f>VLOOKUP(G101,Listes!$G$2:$H$19,2,FALSE)</f>
        <v>#N/A</v>
      </c>
      <c r="M101" s="39" t="e">
        <f t="shared" si="14"/>
        <v>#N/A</v>
      </c>
      <c r="O101" s="24" t="e">
        <f>VLOOKUP(A101,'Composition portefeuille'!$B$2:$D$6,3,FALSE)</f>
        <v>#N/A</v>
      </c>
      <c r="P101" s="24">
        <v>3603</v>
      </c>
      <c r="Q101" s="24" t="e">
        <f>VLOOKUP(G101,Listes!$G$2:$I$19,3,FALSE)</f>
        <v>#N/A</v>
      </c>
      <c r="R101" t="s">
        <v>149</v>
      </c>
      <c r="S101" s="109">
        <f t="shared" si="11"/>
        <v>0</v>
      </c>
      <c r="T101" s="110"/>
      <c r="U101" s="109" t="e">
        <f t="shared" si="12"/>
        <v>#N/A</v>
      </c>
    </row>
    <row r="102" spans="1:21" ht="17.45" customHeight="1" x14ac:dyDescent="0.2">
      <c r="A102" s="118"/>
      <c r="B102" s="119"/>
      <c r="C102" s="119"/>
      <c r="D102" s="188"/>
      <c r="E102" s="118"/>
      <c r="F102" s="121"/>
      <c r="G102" s="121"/>
      <c r="H102" s="207"/>
      <c r="I102" s="123"/>
      <c r="J102" s="111">
        <f t="shared" si="15"/>
        <v>0</v>
      </c>
      <c r="K102" s="210">
        <f t="shared" si="13"/>
        <v>0</v>
      </c>
      <c r="L102" s="111" t="e">
        <f>VLOOKUP(G102,Listes!$G$2:$H$19,2,FALSE)</f>
        <v>#N/A</v>
      </c>
      <c r="M102" s="39" t="e">
        <f t="shared" si="14"/>
        <v>#N/A</v>
      </c>
      <c r="O102" s="24" t="e">
        <f>VLOOKUP(A102,'Composition portefeuille'!$B$2:$D$6,3,FALSE)</f>
        <v>#N/A</v>
      </c>
      <c r="P102" s="24">
        <v>3603</v>
      </c>
      <c r="Q102" s="24" t="e">
        <f>VLOOKUP(G102,Listes!$G$2:$I$19,3,FALSE)</f>
        <v>#N/A</v>
      </c>
      <c r="R102" t="s">
        <v>149</v>
      </c>
      <c r="S102" s="109">
        <f t="shared" si="11"/>
        <v>0</v>
      </c>
      <c r="T102" s="110"/>
      <c r="U102" s="109" t="e">
        <f t="shared" si="12"/>
        <v>#N/A</v>
      </c>
    </row>
    <row r="103" spans="1:21" ht="17.45" customHeight="1" x14ac:dyDescent="0.2">
      <c r="A103" s="118"/>
      <c r="B103" s="119"/>
      <c r="C103" s="119"/>
      <c r="D103" s="188"/>
      <c r="E103" s="118"/>
      <c r="F103" s="121"/>
      <c r="G103" s="121"/>
      <c r="H103" s="207"/>
      <c r="I103" s="123"/>
      <c r="J103" s="111">
        <f t="shared" si="15"/>
        <v>0</v>
      </c>
      <c r="K103" s="210">
        <f t="shared" si="13"/>
        <v>0</v>
      </c>
      <c r="L103" s="111" t="e">
        <f>VLOOKUP(G103,Listes!$G$2:$H$19,2,FALSE)</f>
        <v>#N/A</v>
      </c>
      <c r="M103" s="39" t="e">
        <f t="shared" si="14"/>
        <v>#N/A</v>
      </c>
      <c r="O103" s="24" t="e">
        <f>VLOOKUP(A103,'Composition portefeuille'!$B$2:$D$6,3,FALSE)</f>
        <v>#N/A</v>
      </c>
      <c r="P103" s="24">
        <v>3603</v>
      </c>
      <c r="Q103" s="24" t="e">
        <f>VLOOKUP(G103,Listes!$G$2:$I$19,3,FALSE)</f>
        <v>#N/A</v>
      </c>
      <c r="R103" t="s">
        <v>149</v>
      </c>
      <c r="S103" s="109">
        <f t="shared" si="11"/>
        <v>0</v>
      </c>
      <c r="T103" s="110"/>
      <c r="U103" s="109" t="e">
        <f t="shared" si="12"/>
        <v>#N/A</v>
      </c>
    </row>
    <row r="104" spans="1:21" ht="17.45" customHeight="1" x14ac:dyDescent="0.2">
      <c r="A104" s="118"/>
      <c r="B104" s="119"/>
      <c r="C104" s="119"/>
      <c r="D104" s="188"/>
      <c r="E104" s="118"/>
      <c r="F104" s="121"/>
      <c r="G104" s="121"/>
      <c r="H104" s="207"/>
      <c r="I104" s="123"/>
      <c r="J104" s="111">
        <f t="shared" si="15"/>
        <v>0</v>
      </c>
      <c r="K104" s="210">
        <f t="shared" si="13"/>
        <v>0</v>
      </c>
      <c r="L104" s="111" t="e">
        <f>VLOOKUP(G104,Listes!$G$2:$H$19,2,FALSE)</f>
        <v>#N/A</v>
      </c>
      <c r="M104" s="39" t="e">
        <f t="shared" si="14"/>
        <v>#N/A</v>
      </c>
      <c r="O104" s="24" t="e">
        <f>VLOOKUP(A104,'Composition portefeuille'!$B$2:$D$6,3,FALSE)</f>
        <v>#N/A</v>
      </c>
      <c r="P104" s="24">
        <v>3603</v>
      </c>
      <c r="Q104" s="24" t="e">
        <f>VLOOKUP(G104,Listes!$G$2:$I$19,3,FALSE)</f>
        <v>#N/A</v>
      </c>
      <c r="R104" t="s">
        <v>149</v>
      </c>
      <c r="S104" s="109">
        <f t="shared" si="11"/>
        <v>0</v>
      </c>
      <c r="T104" s="110"/>
      <c r="U104" s="109" t="e">
        <f t="shared" si="12"/>
        <v>#N/A</v>
      </c>
    </row>
    <row r="105" spans="1:21" ht="17.45" customHeight="1" x14ac:dyDescent="0.2">
      <c r="A105" s="118"/>
      <c r="B105" s="119"/>
      <c r="C105" s="119"/>
      <c r="D105" s="188"/>
      <c r="E105" s="118"/>
      <c r="F105" s="121"/>
      <c r="G105" s="121"/>
      <c r="H105" s="207"/>
      <c r="I105" s="123"/>
      <c r="J105" s="111">
        <f t="shared" si="15"/>
        <v>0</v>
      </c>
      <c r="K105" s="210">
        <f t="shared" si="13"/>
        <v>0</v>
      </c>
      <c r="L105" s="111" t="e">
        <f>VLOOKUP(G105,Listes!$G$2:$H$19,2,FALSE)</f>
        <v>#N/A</v>
      </c>
      <c r="M105" s="39" t="e">
        <f t="shared" si="14"/>
        <v>#N/A</v>
      </c>
      <c r="O105" s="24" t="e">
        <f>VLOOKUP(A105,'Composition portefeuille'!$B$2:$D$6,3,FALSE)</f>
        <v>#N/A</v>
      </c>
      <c r="P105" s="24">
        <v>3603</v>
      </c>
      <c r="Q105" s="24" t="e">
        <f>VLOOKUP(G105,Listes!$G$2:$I$19,3,FALSE)</f>
        <v>#N/A</v>
      </c>
      <c r="R105" t="s">
        <v>149</v>
      </c>
      <c r="S105" s="109">
        <f t="shared" si="11"/>
        <v>0</v>
      </c>
      <c r="T105" s="110"/>
      <c r="U105" s="109" t="e">
        <f t="shared" si="12"/>
        <v>#N/A</v>
      </c>
    </row>
    <row r="106" spans="1:21" ht="17.45" customHeight="1" x14ac:dyDescent="0.2">
      <c r="A106" s="118"/>
      <c r="B106" s="119"/>
      <c r="C106" s="119"/>
      <c r="D106" s="188"/>
      <c r="E106" s="118"/>
      <c r="F106" s="121"/>
      <c r="G106" s="121"/>
      <c r="H106" s="207"/>
      <c r="I106" s="123"/>
      <c r="J106" s="111">
        <f t="shared" si="15"/>
        <v>0</v>
      </c>
      <c r="K106" s="210">
        <f t="shared" si="13"/>
        <v>0</v>
      </c>
      <c r="L106" s="111" t="e">
        <f>VLOOKUP(G106,Listes!$G$2:$H$19,2,FALSE)</f>
        <v>#N/A</v>
      </c>
      <c r="M106" s="39" t="e">
        <f t="shared" si="14"/>
        <v>#N/A</v>
      </c>
      <c r="O106" s="24" t="e">
        <f>VLOOKUP(A106,'Composition portefeuille'!$B$2:$D$6,3,FALSE)</f>
        <v>#N/A</v>
      </c>
      <c r="P106" s="24">
        <v>3603</v>
      </c>
      <c r="Q106" s="24" t="e">
        <f>VLOOKUP(G106,Listes!$G$2:$I$19,3,FALSE)</f>
        <v>#N/A</v>
      </c>
      <c r="R106" t="s">
        <v>149</v>
      </c>
      <c r="S106" s="109">
        <f t="shared" si="11"/>
        <v>0</v>
      </c>
      <c r="T106" s="110"/>
      <c r="U106" s="109" t="e">
        <f t="shared" si="12"/>
        <v>#N/A</v>
      </c>
    </row>
    <row r="107" spans="1:21" ht="17.45" customHeight="1" x14ac:dyDescent="0.2">
      <c r="A107" s="118"/>
      <c r="B107" s="119"/>
      <c r="C107" s="119"/>
      <c r="D107" s="188"/>
      <c r="E107" s="118"/>
      <c r="F107" s="121"/>
      <c r="G107" s="121"/>
      <c r="H107" s="207"/>
      <c r="I107" s="123"/>
      <c r="J107" s="111">
        <f t="shared" si="15"/>
        <v>0</v>
      </c>
      <c r="K107" s="210">
        <f t="shared" si="13"/>
        <v>0</v>
      </c>
      <c r="L107" s="111" t="e">
        <f>VLOOKUP(G107,Listes!$G$2:$H$19,2,FALSE)</f>
        <v>#N/A</v>
      </c>
      <c r="M107" s="39" t="e">
        <f t="shared" si="14"/>
        <v>#N/A</v>
      </c>
      <c r="O107" s="24" t="e">
        <f>VLOOKUP(A107,'Composition portefeuille'!$B$2:$D$6,3,FALSE)</f>
        <v>#N/A</v>
      </c>
      <c r="P107" s="24">
        <v>3603</v>
      </c>
      <c r="Q107" s="24" t="e">
        <f>VLOOKUP(G107,Listes!$G$2:$I$19,3,FALSE)</f>
        <v>#N/A</v>
      </c>
      <c r="R107" t="s">
        <v>149</v>
      </c>
      <c r="S107" s="109">
        <f t="shared" si="11"/>
        <v>0</v>
      </c>
      <c r="T107" s="110"/>
      <c r="U107" s="109" t="e">
        <f t="shared" si="12"/>
        <v>#N/A</v>
      </c>
    </row>
    <row r="108" spans="1:21" ht="17.45" customHeight="1" x14ac:dyDescent="0.2">
      <c r="A108" s="118"/>
      <c r="B108" s="119"/>
      <c r="C108" s="119"/>
      <c r="D108" s="188"/>
      <c r="E108" s="118"/>
      <c r="F108" s="121"/>
      <c r="G108" s="121"/>
      <c r="H108" s="207"/>
      <c r="I108" s="123"/>
      <c r="J108" s="111">
        <f t="shared" si="15"/>
        <v>0</v>
      </c>
      <c r="K108" s="210">
        <f t="shared" si="13"/>
        <v>0</v>
      </c>
      <c r="L108" s="111" t="e">
        <f>VLOOKUP(G108,Listes!$G$2:$H$19,2,FALSE)</f>
        <v>#N/A</v>
      </c>
      <c r="M108" s="39" t="e">
        <f t="shared" si="14"/>
        <v>#N/A</v>
      </c>
      <c r="O108" s="24" t="e">
        <f>VLOOKUP(A108,'Composition portefeuille'!$B$2:$D$6,3,FALSE)</f>
        <v>#N/A</v>
      </c>
      <c r="P108" s="24">
        <v>3603</v>
      </c>
      <c r="Q108" s="24" t="e">
        <f>VLOOKUP(G108,Listes!$G$2:$I$19,3,FALSE)</f>
        <v>#N/A</v>
      </c>
      <c r="R108" t="s">
        <v>149</v>
      </c>
      <c r="S108" s="109">
        <f t="shared" si="11"/>
        <v>0</v>
      </c>
      <c r="T108" s="110"/>
      <c r="U108" s="109" t="e">
        <f t="shared" si="12"/>
        <v>#N/A</v>
      </c>
    </row>
    <row r="109" spans="1:21" ht="17.45" customHeight="1" x14ac:dyDescent="0.2">
      <c r="A109" s="118"/>
      <c r="B109" s="119"/>
      <c r="C109" s="119"/>
      <c r="D109" s="188"/>
      <c r="E109" s="118"/>
      <c r="F109" s="121"/>
      <c r="G109" s="121"/>
      <c r="H109" s="207"/>
      <c r="I109" s="123"/>
      <c r="J109" s="111">
        <f t="shared" si="15"/>
        <v>0</v>
      </c>
      <c r="K109" s="210">
        <f t="shared" si="13"/>
        <v>0</v>
      </c>
      <c r="L109" s="111" t="e">
        <f>VLOOKUP(G109,Listes!$G$2:$H$19,2,FALSE)</f>
        <v>#N/A</v>
      </c>
      <c r="M109" s="39" t="e">
        <f t="shared" si="14"/>
        <v>#N/A</v>
      </c>
      <c r="O109" s="24" t="e">
        <f>VLOOKUP(A109,'Composition portefeuille'!$B$2:$D$6,3,FALSE)</f>
        <v>#N/A</v>
      </c>
      <c r="P109" s="24">
        <v>3603</v>
      </c>
      <c r="Q109" s="24" t="e">
        <f>VLOOKUP(G109,Listes!$G$2:$I$19,3,FALSE)</f>
        <v>#N/A</v>
      </c>
      <c r="R109" t="s">
        <v>149</v>
      </c>
      <c r="S109" s="109">
        <f t="shared" si="11"/>
        <v>0</v>
      </c>
      <c r="T109" s="110"/>
      <c r="U109" s="109" t="e">
        <f t="shared" si="12"/>
        <v>#N/A</v>
      </c>
    </row>
    <row r="110" spans="1:21" ht="17.45" customHeight="1" x14ac:dyDescent="0.2">
      <c r="A110" s="118"/>
      <c r="B110" s="119"/>
      <c r="C110" s="119"/>
      <c r="D110" s="188"/>
      <c r="E110" s="118"/>
      <c r="F110" s="121"/>
      <c r="G110" s="121"/>
      <c r="H110" s="207"/>
      <c r="I110" s="123"/>
      <c r="J110" s="111">
        <f t="shared" si="15"/>
        <v>0</v>
      </c>
      <c r="K110" s="210">
        <f t="shared" si="13"/>
        <v>0</v>
      </c>
      <c r="L110" s="111" t="e">
        <f>VLOOKUP(G110,Listes!$G$2:$H$19,2,FALSE)</f>
        <v>#N/A</v>
      </c>
      <c r="M110" s="39" t="e">
        <f t="shared" si="14"/>
        <v>#N/A</v>
      </c>
      <c r="O110" s="24" t="e">
        <f>VLOOKUP(A110,'Composition portefeuille'!$B$2:$D$6,3,FALSE)</f>
        <v>#N/A</v>
      </c>
      <c r="P110" s="24">
        <v>3603</v>
      </c>
      <c r="Q110" s="24" t="e">
        <f>VLOOKUP(G110,Listes!$G$2:$I$19,3,FALSE)</f>
        <v>#N/A</v>
      </c>
      <c r="R110" t="s">
        <v>149</v>
      </c>
      <c r="S110" s="109">
        <f t="shared" si="11"/>
        <v>0</v>
      </c>
      <c r="T110" s="110"/>
      <c r="U110" s="109" t="e">
        <f t="shared" si="12"/>
        <v>#N/A</v>
      </c>
    </row>
    <row r="111" spans="1:21" ht="17.45" customHeight="1" x14ac:dyDescent="0.2">
      <c r="A111" s="118"/>
      <c r="B111" s="119"/>
      <c r="C111" s="119"/>
      <c r="D111" s="188"/>
      <c r="E111" s="118"/>
      <c r="F111" s="121"/>
      <c r="G111" s="121"/>
      <c r="H111" s="207"/>
      <c r="I111" s="123"/>
      <c r="J111" s="111">
        <f t="shared" si="15"/>
        <v>0</v>
      </c>
      <c r="K111" s="210">
        <f t="shared" si="13"/>
        <v>0</v>
      </c>
      <c r="L111" s="111" t="e">
        <f>VLOOKUP(G111,Listes!$G$2:$H$19,2,FALSE)</f>
        <v>#N/A</v>
      </c>
      <c r="M111" s="39" t="e">
        <f t="shared" si="14"/>
        <v>#N/A</v>
      </c>
      <c r="O111" s="24" t="e">
        <f>VLOOKUP(A111,'Composition portefeuille'!$B$2:$D$6,3,FALSE)</f>
        <v>#N/A</v>
      </c>
      <c r="P111" s="24">
        <v>3603</v>
      </c>
      <c r="Q111" s="24" t="e">
        <f>VLOOKUP(G111,Listes!$G$2:$I$19,3,FALSE)</f>
        <v>#N/A</v>
      </c>
      <c r="R111" t="s">
        <v>149</v>
      </c>
      <c r="S111" s="109">
        <f t="shared" si="11"/>
        <v>0</v>
      </c>
      <c r="T111" s="110"/>
      <c r="U111" s="109" t="e">
        <f t="shared" si="12"/>
        <v>#N/A</v>
      </c>
    </row>
    <row r="112" spans="1:21" ht="17.45" customHeight="1" x14ac:dyDescent="0.2">
      <c r="A112" s="118"/>
      <c r="B112" s="119"/>
      <c r="C112" s="119"/>
      <c r="D112" s="188"/>
      <c r="E112" s="118"/>
      <c r="F112" s="121"/>
      <c r="G112" s="121"/>
      <c r="H112" s="207"/>
      <c r="I112" s="123"/>
      <c r="J112" s="111">
        <f t="shared" si="15"/>
        <v>0</v>
      </c>
      <c r="K112" s="210">
        <f t="shared" si="13"/>
        <v>0</v>
      </c>
      <c r="L112" s="111" t="e">
        <f>VLOOKUP(G112,Listes!$G$2:$H$19,2,FALSE)</f>
        <v>#N/A</v>
      </c>
      <c r="M112" s="39" t="e">
        <f t="shared" si="14"/>
        <v>#N/A</v>
      </c>
      <c r="O112" s="24" t="e">
        <f>VLOOKUP(A112,'Composition portefeuille'!$B$2:$D$6,3,FALSE)</f>
        <v>#N/A</v>
      </c>
      <c r="P112" s="24">
        <v>3603</v>
      </c>
      <c r="Q112" s="24" t="e">
        <f>VLOOKUP(G112,Listes!$G$2:$I$19,3,FALSE)</f>
        <v>#N/A</v>
      </c>
      <c r="R112" t="s">
        <v>149</v>
      </c>
      <c r="S112" s="109">
        <f t="shared" si="11"/>
        <v>0</v>
      </c>
      <c r="T112" s="110"/>
      <c r="U112" s="109" t="e">
        <f t="shared" si="12"/>
        <v>#N/A</v>
      </c>
    </row>
    <row r="113" spans="1:21" ht="17.45" customHeight="1" x14ac:dyDescent="0.2">
      <c r="A113" s="118"/>
      <c r="B113" s="119"/>
      <c r="C113" s="119"/>
      <c r="D113" s="188"/>
      <c r="E113" s="118"/>
      <c r="F113" s="121"/>
      <c r="G113" s="121"/>
      <c r="H113" s="207"/>
      <c r="I113" s="123"/>
      <c r="J113" s="111">
        <f t="shared" si="15"/>
        <v>0</v>
      </c>
      <c r="K113" s="210">
        <f t="shared" si="13"/>
        <v>0</v>
      </c>
      <c r="L113" s="111" t="e">
        <f>VLOOKUP(G113,Listes!$G$2:$H$19,2,FALSE)</f>
        <v>#N/A</v>
      </c>
      <c r="M113" s="39" t="e">
        <f t="shared" si="14"/>
        <v>#N/A</v>
      </c>
      <c r="O113" s="24" t="e">
        <f>VLOOKUP(A113,'Composition portefeuille'!$B$2:$D$6,3,FALSE)</f>
        <v>#N/A</v>
      </c>
      <c r="P113" s="24">
        <v>3603</v>
      </c>
      <c r="Q113" s="24" t="e">
        <f>VLOOKUP(G113,Listes!$G$2:$I$19,3,FALSE)</f>
        <v>#N/A</v>
      </c>
      <c r="R113" t="s">
        <v>149</v>
      </c>
      <c r="S113" s="109">
        <f t="shared" si="11"/>
        <v>0</v>
      </c>
      <c r="T113" s="110"/>
      <c r="U113" s="109" t="e">
        <f t="shared" si="12"/>
        <v>#N/A</v>
      </c>
    </row>
    <row r="114" spans="1:21" ht="17.45" customHeight="1" x14ac:dyDescent="0.2">
      <c r="A114" s="118"/>
      <c r="B114" s="119"/>
      <c r="C114" s="119"/>
      <c r="D114" s="188"/>
      <c r="E114" s="118"/>
      <c r="F114" s="121"/>
      <c r="G114" s="121"/>
      <c r="H114" s="207"/>
      <c r="I114" s="123"/>
      <c r="J114" s="111">
        <f t="shared" si="15"/>
        <v>0</v>
      </c>
      <c r="K114" s="210">
        <f t="shared" si="13"/>
        <v>0</v>
      </c>
      <c r="L114" s="111" t="e">
        <f>VLOOKUP(G114,Listes!$G$2:$H$19,2,FALSE)</f>
        <v>#N/A</v>
      </c>
      <c r="M114" s="39" t="e">
        <f t="shared" si="14"/>
        <v>#N/A</v>
      </c>
      <c r="O114" s="24" t="e">
        <f>VLOOKUP(A114,'Composition portefeuille'!$B$2:$D$6,3,FALSE)</f>
        <v>#N/A</v>
      </c>
      <c r="P114" s="24">
        <v>3603</v>
      </c>
      <c r="Q114" s="24" t="e">
        <f>VLOOKUP(G114,Listes!$G$2:$I$19,3,FALSE)</f>
        <v>#N/A</v>
      </c>
      <c r="R114" t="s">
        <v>149</v>
      </c>
      <c r="S114" s="109">
        <f t="shared" si="11"/>
        <v>0</v>
      </c>
      <c r="T114" s="110"/>
      <c r="U114" s="109" t="e">
        <f t="shared" si="12"/>
        <v>#N/A</v>
      </c>
    </row>
    <row r="115" spans="1:21" ht="17.45" customHeight="1" x14ac:dyDescent="0.2">
      <c r="A115" s="118"/>
      <c r="B115" s="119"/>
      <c r="C115" s="119"/>
      <c r="D115" s="188"/>
      <c r="E115" s="118"/>
      <c r="F115" s="121"/>
      <c r="G115" s="121"/>
      <c r="H115" s="207"/>
      <c r="I115" s="123"/>
      <c r="J115" s="111">
        <f t="shared" si="15"/>
        <v>0</v>
      </c>
      <c r="K115" s="210">
        <f t="shared" si="13"/>
        <v>0</v>
      </c>
      <c r="L115" s="111" t="e">
        <f>VLOOKUP(G115,Listes!$G$2:$H$19,2,FALSE)</f>
        <v>#N/A</v>
      </c>
      <c r="M115" s="39" t="e">
        <f t="shared" si="14"/>
        <v>#N/A</v>
      </c>
      <c r="O115" s="24" t="e">
        <f>VLOOKUP(A115,'Composition portefeuille'!$B$2:$D$6,3,FALSE)</f>
        <v>#N/A</v>
      </c>
      <c r="P115" s="24">
        <v>3603</v>
      </c>
      <c r="Q115" s="24" t="e">
        <f>VLOOKUP(G115,Listes!$G$2:$I$19,3,FALSE)</f>
        <v>#N/A</v>
      </c>
      <c r="R115" t="s">
        <v>149</v>
      </c>
      <c r="S115" s="109">
        <f t="shared" si="11"/>
        <v>0</v>
      </c>
      <c r="T115" s="110"/>
      <c r="U115" s="109" t="e">
        <f t="shared" si="12"/>
        <v>#N/A</v>
      </c>
    </row>
    <row r="116" spans="1:21" ht="17.45" customHeight="1" x14ac:dyDescent="0.2">
      <c r="A116" s="118"/>
      <c r="B116" s="119"/>
      <c r="C116" s="119"/>
      <c r="D116" s="188"/>
      <c r="E116" s="118"/>
      <c r="F116" s="121"/>
      <c r="G116" s="121"/>
      <c r="H116" s="207"/>
      <c r="I116" s="123"/>
      <c r="J116" s="111">
        <f t="shared" si="15"/>
        <v>0</v>
      </c>
      <c r="K116" s="210">
        <f t="shared" si="13"/>
        <v>0</v>
      </c>
      <c r="L116" s="111" t="e">
        <f>VLOOKUP(G116,Listes!$G$2:$H$19,2,FALSE)</f>
        <v>#N/A</v>
      </c>
      <c r="M116" s="39" t="e">
        <f t="shared" si="14"/>
        <v>#N/A</v>
      </c>
      <c r="O116" s="24" t="e">
        <f>VLOOKUP(A116,'Composition portefeuille'!$B$2:$D$6,3,FALSE)</f>
        <v>#N/A</v>
      </c>
      <c r="P116" s="24">
        <v>3603</v>
      </c>
      <c r="Q116" s="24" t="e">
        <f>VLOOKUP(G116,Listes!$G$2:$I$19,3,FALSE)</f>
        <v>#N/A</v>
      </c>
      <c r="R116" t="s">
        <v>149</v>
      </c>
      <c r="S116" s="109">
        <f t="shared" si="11"/>
        <v>0</v>
      </c>
      <c r="T116" s="110"/>
      <c r="U116" s="109" t="e">
        <f t="shared" si="12"/>
        <v>#N/A</v>
      </c>
    </row>
    <row r="117" spans="1:21" ht="17.45" customHeight="1" x14ac:dyDescent="0.2">
      <c r="A117" s="118"/>
      <c r="B117" s="119"/>
      <c r="C117" s="119"/>
      <c r="D117" s="188"/>
      <c r="E117" s="118"/>
      <c r="F117" s="121"/>
      <c r="G117" s="121"/>
      <c r="H117" s="207"/>
      <c r="I117" s="123"/>
      <c r="J117" s="111">
        <f t="shared" si="15"/>
        <v>0</v>
      </c>
      <c r="K117" s="210">
        <f t="shared" si="13"/>
        <v>0</v>
      </c>
      <c r="L117" s="111" t="e">
        <f>VLOOKUP(G117,Listes!$G$2:$H$19,2,FALSE)</f>
        <v>#N/A</v>
      </c>
      <c r="M117" s="39" t="e">
        <f t="shared" si="14"/>
        <v>#N/A</v>
      </c>
      <c r="O117" s="24" t="e">
        <f>VLOOKUP(A117,'Composition portefeuille'!$B$2:$D$6,3,FALSE)</f>
        <v>#N/A</v>
      </c>
      <c r="P117" s="24">
        <v>3603</v>
      </c>
      <c r="Q117" s="24" t="e">
        <f>VLOOKUP(G117,Listes!$G$2:$I$19,3,FALSE)</f>
        <v>#N/A</v>
      </c>
      <c r="R117" t="s">
        <v>149</v>
      </c>
      <c r="S117" s="109">
        <f t="shared" si="11"/>
        <v>0</v>
      </c>
      <c r="T117" s="110"/>
      <c r="U117" s="109" t="e">
        <f t="shared" si="12"/>
        <v>#N/A</v>
      </c>
    </row>
    <row r="118" spans="1:21" ht="17.45" customHeight="1" x14ac:dyDescent="0.2">
      <c r="A118" s="118"/>
      <c r="B118" s="119"/>
      <c r="C118" s="119"/>
      <c r="D118" s="188"/>
      <c r="E118" s="118"/>
      <c r="F118" s="121"/>
      <c r="G118" s="121"/>
      <c r="H118" s="207"/>
      <c r="I118" s="123"/>
      <c r="J118" s="111">
        <f t="shared" si="15"/>
        <v>0</v>
      </c>
      <c r="K118" s="210">
        <f t="shared" si="13"/>
        <v>0</v>
      </c>
      <c r="L118" s="111" t="e">
        <f>VLOOKUP(G118,Listes!$G$2:$H$19,2,FALSE)</f>
        <v>#N/A</v>
      </c>
      <c r="M118" s="39" t="e">
        <f t="shared" si="14"/>
        <v>#N/A</v>
      </c>
      <c r="O118" s="24" t="e">
        <f>VLOOKUP(A118,'Composition portefeuille'!$B$2:$D$6,3,FALSE)</f>
        <v>#N/A</v>
      </c>
      <c r="P118" s="24">
        <v>3603</v>
      </c>
      <c r="Q118" s="24" t="e">
        <f>VLOOKUP(G118,Listes!$G$2:$I$19,3,FALSE)</f>
        <v>#N/A</v>
      </c>
      <c r="R118" t="s">
        <v>149</v>
      </c>
      <c r="S118" s="109">
        <f t="shared" si="11"/>
        <v>0</v>
      </c>
      <c r="T118" s="110"/>
      <c r="U118" s="109" t="e">
        <f t="shared" si="12"/>
        <v>#N/A</v>
      </c>
    </row>
    <row r="119" spans="1:21" ht="17.45" customHeight="1" x14ac:dyDescent="0.2">
      <c r="A119" s="118"/>
      <c r="B119" s="119"/>
      <c r="C119" s="119"/>
      <c r="D119" s="188"/>
      <c r="E119" s="118"/>
      <c r="F119" s="121"/>
      <c r="G119" s="121"/>
      <c r="H119" s="207"/>
      <c r="I119" s="123"/>
      <c r="J119" s="111">
        <f t="shared" si="15"/>
        <v>0</v>
      </c>
      <c r="K119" s="210">
        <f t="shared" si="13"/>
        <v>0</v>
      </c>
      <c r="L119" s="111" t="e">
        <f>VLOOKUP(G119,Listes!$G$2:$H$19,2,FALSE)</f>
        <v>#N/A</v>
      </c>
      <c r="M119" s="39" t="e">
        <f t="shared" si="14"/>
        <v>#N/A</v>
      </c>
      <c r="O119" s="24" t="e">
        <f>VLOOKUP(A119,'Composition portefeuille'!$B$2:$D$6,3,FALSE)</f>
        <v>#N/A</v>
      </c>
      <c r="P119" s="24">
        <v>3603</v>
      </c>
      <c r="Q119" s="24" t="e">
        <f>VLOOKUP(G119,Listes!$G$2:$I$19,3,FALSE)</f>
        <v>#N/A</v>
      </c>
      <c r="R119" t="s">
        <v>149</v>
      </c>
      <c r="S119" s="109">
        <f t="shared" si="11"/>
        <v>0</v>
      </c>
      <c r="T119" s="110"/>
      <c r="U119" s="109" t="e">
        <f t="shared" si="12"/>
        <v>#N/A</v>
      </c>
    </row>
    <row r="120" spans="1:21" ht="17.45" customHeight="1" x14ac:dyDescent="0.2">
      <c r="A120" s="118"/>
      <c r="B120" s="119"/>
      <c r="C120" s="119"/>
      <c r="D120" s="188"/>
      <c r="E120" s="118"/>
      <c r="F120" s="121"/>
      <c r="G120" s="121"/>
      <c r="H120" s="207"/>
      <c r="I120" s="123"/>
      <c r="J120" s="111">
        <f t="shared" si="15"/>
        <v>0</v>
      </c>
      <c r="K120" s="210">
        <f t="shared" si="13"/>
        <v>0</v>
      </c>
      <c r="L120" s="111" t="e">
        <f>VLOOKUP(G120,Listes!$G$2:$H$19,2,FALSE)</f>
        <v>#N/A</v>
      </c>
      <c r="M120" s="39" t="e">
        <f t="shared" si="14"/>
        <v>#N/A</v>
      </c>
      <c r="O120" s="24" t="e">
        <f>VLOOKUP(A120,'Composition portefeuille'!$B$2:$D$6,3,FALSE)</f>
        <v>#N/A</v>
      </c>
      <c r="P120" s="24">
        <v>3603</v>
      </c>
      <c r="Q120" s="24" t="e">
        <f>VLOOKUP(G120,Listes!$G$2:$I$19,3,FALSE)</f>
        <v>#N/A</v>
      </c>
      <c r="R120" t="s">
        <v>149</v>
      </c>
      <c r="S120" s="109">
        <f t="shared" si="11"/>
        <v>0</v>
      </c>
      <c r="T120" s="110"/>
      <c r="U120" s="109" t="e">
        <f t="shared" si="12"/>
        <v>#N/A</v>
      </c>
    </row>
    <row r="121" spans="1:21" ht="17.45" customHeight="1" x14ac:dyDescent="0.2">
      <c r="A121" s="118"/>
      <c r="B121" s="119"/>
      <c r="C121" s="119"/>
      <c r="D121" s="188"/>
      <c r="E121" s="118"/>
      <c r="F121" s="121"/>
      <c r="G121" s="121"/>
      <c r="H121" s="207"/>
      <c r="I121" s="123"/>
      <c r="J121" s="111">
        <f t="shared" si="15"/>
        <v>0</v>
      </c>
      <c r="K121" s="210">
        <f t="shared" si="13"/>
        <v>0</v>
      </c>
      <c r="L121" s="111" t="e">
        <f>VLOOKUP(G121,Listes!$G$2:$H$19,2,FALSE)</f>
        <v>#N/A</v>
      </c>
      <c r="M121" s="39" t="e">
        <f t="shared" si="14"/>
        <v>#N/A</v>
      </c>
      <c r="O121" s="24" t="e">
        <f>VLOOKUP(A121,'Composition portefeuille'!$B$2:$D$6,3,FALSE)</f>
        <v>#N/A</v>
      </c>
      <c r="P121" s="24">
        <v>3603</v>
      </c>
      <c r="Q121" s="24" t="e">
        <f>VLOOKUP(G121,Listes!$G$2:$I$19,3,FALSE)</f>
        <v>#N/A</v>
      </c>
      <c r="R121" t="s">
        <v>149</v>
      </c>
      <c r="S121" s="109">
        <f t="shared" si="11"/>
        <v>0</v>
      </c>
      <c r="T121" s="110"/>
      <c r="U121" s="109" t="e">
        <f t="shared" si="12"/>
        <v>#N/A</v>
      </c>
    </row>
    <row r="122" spans="1:21" ht="17.45" customHeight="1" x14ac:dyDescent="0.2">
      <c r="A122" s="118"/>
      <c r="B122" s="119"/>
      <c r="C122" s="119"/>
      <c r="D122" s="188"/>
      <c r="E122" s="118"/>
      <c r="F122" s="121"/>
      <c r="G122" s="121"/>
      <c r="H122" s="207"/>
      <c r="I122" s="123"/>
      <c r="J122" s="111">
        <f t="shared" si="15"/>
        <v>0</v>
      </c>
      <c r="K122" s="210">
        <f t="shared" si="13"/>
        <v>0</v>
      </c>
      <c r="L122" s="111" t="e">
        <f>VLOOKUP(G122,Listes!$G$2:$H$19,2,FALSE)</f>
        <v>#N/A</v>
      </c>
      <c r="M122" s="39" t="e">
        <f t="shared" si="14"/>
        <v>#N/A</v>
      </c>
      <c r="O122" s="24" t="e">
        <f>VLOOKUP(A122,'Composition portefeuille'!$B$2:$D$6,3,FALSE)</f>
        <v>#N/A</v>
      </c>
      <c r="P122" s="24">
        <v>3603</v>
      </c>
      <c r="Q122" s="24" t="e">
        <f>VLOOKUP(G122,Listes!$G$2:$I$19,3,FALSE)</f>
        <v>#N/A</v>
      </c>
      <c r="R122" t="s">
        <v>149</v>
      </c>
      <c r="S122" s="109">
        <f t="shared" si="11"/>
        <v>0</v>
      </c>
      <c r="T122" s="110"/>
      <c r="U122" s="109" t="e">
        <f t="shared" si="12"/>
        <v>#N/A</v>
      </c>
    </row>
    <row r="123" spans="1:21" ht="17.45" customHeight="1" x14ac:dyDescent="0.2">
      <c r="A123" s="118"/>
      <c r="B123" s="119"/>
      <c r="C123" s="119"/>
      <c r="D123" s="188"/>
      <c r="E123" s="118"/>
      <c r="F123" s="121"/>
      <c r="G123" s="121"/>
      <c r="H123" s="207"/>
      <c r="I123" s="123"/>
      <c r="J123" s="111">
        <f t="shared" si="15"/>
        <v>0</v>
      </c>
      <c r="K123" s="210">
        <f t="shared" si="13"/>
        <v>0</v>
      </c>
      <c r="L123" s="111" t="e">
        <f>VLOOKUP(G123,Listes!$G$2:$H$19,2,FALSE)</f>
        <v>#N/A</v>
      </c>
      <c r="M123" s="39" t="e">
        <f t="shared" si="14"/>
        <v>#N/A</v>
      </c>
      <c r="O123" s="24" t="e">
        <f>VLOOKUP(A123,'Composition portefeuille'!$B$2:$D$6,3,FALSE)</f>
        <v>#N/A</v>
      </c>
      <c r="P123" s="24">
        <v>3603</v>
      </c>
      <c r="Q123" s="24" t="e">
        <f>VLOOKUP(G123,Listes!$G$2:$I$19,3,FALSE)</f>
        <v>#N/A</v>
      </c>
      <c r="R123" t="s">
        <v>149</v>
      </c>
      <c r="S123" s="109">
        <f t="shared" si="11"/>
        <v>0</v>
      </c>
      <c r="T123" s="110"/>
      <c r="U123" s="109" t="e">
        <f t="shared" si="12"/>
        <v>#N/A</v>
      </c>
    </row>
    <row r="124" spans="1:21" ht="17.45" customHeight="1" x14ac:dyDescent="0.2">
      <c r="A124" s="118"/>
      <c r="B124" s="119"/>
      <c r="C124" s="119"/>
      <c r="D124" s="188"/>
      <c r="E124" s="118"/>
      <c r="F124" s="121"/>
      <c r="G124" s="121"/>
      <c r="H124" s="207"/>
      <c r="I124" s="123"/>
      <c r="J124" s="111">
        <f t="shared" si="15"/>
        <v>0</v>
      </c>
      <c r="K124" s="210">
        <f t="shared" si="13"/>
        <v>0</v>
      </c>
      <c r="L124" s="111" t="e">
        <f>VLOOKUP(G124,Listes!$G$2:$H$19,2,FALSE)</f>
        <v>#N/A</v>
      </c>
      <c r="M124" s="39" t="e">
        <f t="shared" si="14"/>
        <v>#N/A</v>
      </c>
      <c r="O124" s="24" t="e">
        <f>VLOOKUP(A124,'Composition portefeuille'!$B$2:$D$6,3,FALSE)</f>
        <v>#N/A</v>
      </c>
      <c r="P124" s="24">
        <v>3603</v>
      </c>
      <c r="Q124" s="24" t="e">
        <f>VLOOKUP(G124,Listes!$G$2:$I$19,3,FALSE)</f>
        <v>#N/A</v>
      </c>
      <c r="R124" t="s">
        <v>149</v>
      </c>
      <c r="S124" s="109">
        <f t="shared" si="11"/>
        <v>0</v>
      </c>
      <c r="T124" s="110"/>
      <c r="U124" s="109" t="e">
        <f t="shared" si="12"/>
        <v>#N/A</v>
      </c>
    </row>
    <row r="125" spans="1:21" ht="17.45" customHeight="1" x14ac:dyDescent="0.2">
      <c r="A125" s="118"/>
      <c r="B125" s="119"/>
      <c r="C125" s="119"/>
      <c r="D125" s="188"/>
      <c r="E125" s="118"/>
      <c r="F125" s="121"/>
      <c r="G125" s="121"/>
      <c r="H125" s="207"/>
      <c r="I125" s="123"/>
      <c r="J125" s="111">
        <f t="shared" si="15"/>
        <v>0</v>
      </c>
      <c r="K125" s="210">
        <f t="shared" si="13"/>
        <v>0</v>
      </c>
      <c r="L125" s="111" t="e">
        <f>VLOOKUP(G125,Listes!$G$2:$H$19,2,FALSE)</f>
        <v>#N/A</v>
      </c>
      <c r="M125" s="39" t="e">
        <f t="shared" si="14"/>
        <v>#N/A</v>
      </c>
      <c r="O125" s="24" t="e">
        <f>VLOOKUP(A125,'Composition portefeuille'!$B$2:$D$6,3,FALSE)</f>
        <v>#N/A</v>
      </c>
      <c r="P125" s="24">
        <v>3603</v>
      </c>
      <c r="Q125" s="24" t="e">
        <f>VLOOKUP(G125,Listes!$G$2:$I$19,3,FALSE)</f>
        <v>#N/A</v>
      </c>
      <c r="R125" t="s">
        <v>149</v>
      </c>
      <c r="S125" s="109">
        <f t="shared" si="11"/>
        <v>0</v>
      </c>
      <c r="T125" s="110"/>
      <c r="U125" s="109" t="e">
        <f t="shared" si="12"/>
        <v>#N/A</v>
      </c>
    </row>
    <row r="126" spans="1:21" ht="17.45" customHeight="1" x14ac:dyDescent="0.2">
      <c r="A126" s="118"/>
      <c r="B126" s="119"/>
      <c r="C126" s="119"/>
      <c r="D126" s="188"/>
      <c r="E126" s="118"/>
      <c r="F126" s="121"/>
      <c r="G126" s="121"/>
      <c r="H126" s="207"/>
      <c r="I126" s="123"/>
      <c r="J126" s="111">
        <f t="shared" si="15"/>
        <v>0</v>
      </c>
      <c r="K126" s="210">
        <f t="shared" si="13"/>
        <v>0</v>
      </c>
      <c r="L126" s="111" t="e">
        <f>VLOOKUP(G126,Listes!$G$2:$H$19,2,FALSE)</f>
        <v>#N/A</v>
      </c>
      <c r="M126" s="39" t="e">
        <f t="shared" si="14"/>
        <v>#N/A</v>
      </c>
      <c r="O126" s="24" t="e">
        <f>VLOOKUP(A126,'Composition portefeuille'!$B$2:$D$6,3,FALSE)</f>
        <v>#N/A</v>
      </c>
      <c r="P126" s="24">
        <v>3603</v>
      </c>
      <c r="Q126" s="24" t="e">
        <f>VLOOKUP(G126,Listes!$G$2:$I$19,3,FALSE)</f>
        <v>#N/A</v>
      </c>
      <c r="R126" t="s">
        <v>149</v>
      </c>
      <c r="S126" s="109">
        <f t="shared" si="11"/>
        <v>0</v>
      </c>
      <c r="T126" s="110"/>
      <c r="U126" s="109" t="e">
        <f t="shared" si="12"/>
        <v>#N/A</v>
      </c>
    </row>
    <row r="127" spans="1:21" ht="17.45" customHeight="1" x14ac:dyDescent="0.2">
      <c r="A127" s="118"/>
      <c r="B127" s="119"/>
      <c r="C127" s="119"/>
      <c r="D127" s="188"/>
      <c r="E127" s="118"/>
      <c r="F127" s="121"/>
      <c r="G127" s="121"/>
      <c r="H127" s="207"/>
      <c r="I127" s="123"/>
      <c r="J127" s="111">
        <f t="shared" si="15"/>
        <v>0</v>
      </c>
      <c r="K127" s="210">
        <f t="shared" si="13"/>
        <v>0</v>
      </c>
      <c r="L127" s="111" t="e">
        <f>VLOOKUP(G127,Listes!$G$2:$H$19,2,FALSE)</f>
        <v>#N/A</v>
      </c>
      <c r="M127" s="39" t="e">
        <f t="shared" si="14"/>
        <v>#N/A</v>
      </c>
      <c r="O127" s="24" t="e">
        <f>VLOOKUP(A127,'Composition portefeuille'!$B$2:$D$6,3,FALSE)</f>
        <v>#N/A</v>
      </c>
      <c r="P127" s="24">
        <v>3603</v>
      </c>
      <c r="Q127" s="24" t="e">
        <f>VLOOKUP(G127,Listes!$G$2:$I$19,3,FALSE)</f>
        <v>#N/A</v>
      </c>
      <c r="R127" t="s">
        <v>149</v>
      </c>
      <c r="S127" s="109">
        <f t="shared" si="11"/>
        <v>0</v>
      </c>
      <c r="T127" s="110"/>
      <c r="U127" s="109" t="e">
        <f t="shared" si="12"/>
        <v>#N/A</v>
      </c>
    </row>
    <row r="128" spans="1:21" ht="17.45" customHeight="1" x14ac:dyDescent="0.2">
      <c r="A128" s="118"/>
      <c r="B128" s="119"/>
      <c r="C128" s="119"/>
      <c r="D128" s="188"/>
      <c r="E128" s="118"/>
      <c r="F128" s="121"/>
      <c r="G128" s="121"/>
      <c r="H128" s="207"/>
      <c r="I128" s="123"/>
      <c r="J128" s="111">
        <f t="shared" si="15"/>
        <v>0</v>
      </c>
      <c r="K128" s="210">
        <f t="shared" si="13"/>
        <v>0</v>
      </c>
      <c r="L128" s="111" t="e">
        <f>VLOOKUP(G128,Listes!$G$2:$H$19,2,FALSE)</f>
        <v>#N/A</v>
      </c>
      <c r="M128" s="39" t="e">
        <f t="shared" si="14"/>
        <v>#N/A</v>
      </c>
      <c r="O128" s="24" t="e">
        <f>VLOOKUP(A128,'Composition portefeuille'!$B$2:$D$6,3,FALSE)</f>
        <v>#N/A</v>
      </c>
      <c r="P128" s="24">
        <v>3603</v>
      </c>
      <c r="Q128" s="24" t="e">
        <f>VLOOKUP(G128,Listes!$G$2:$I$19,3,FALSE)</f>
        <v>#N/A</v>
      </c>
      <c r="R128" t="s">
        <v>149</v>
      </c>
      <c r="S128" s="109">
        <f t="shared" si="11"/>
        <v>0</v>
      </c>
      <c r="T128" s="110"/>
      <c r="U128" s="109" t="e">
        <f t="shared" si="12"/>
        <v>#N/A</v>
      </c>
    </row>
    <row r="129" spans="1:21" ht="17.45" customHeight="1" x14ac:dyDescent="0.2">
      <c r="A129" s="118"/>
      <c r="B129" s="119"/>
      <c r="C129" s="119"/>
      <c r="D129" s="188"/>
      <c r="E129" s="118"/>
      <c r="F129" s="121"/>
      <c r="G129" s="121"/>
      <c r="H129" s="207"/>
      <c r="I129" s="123"/>
      <c r="J129" s="111">
        <f t="shared" si="15"/>
        <v>0</v>
      </c>
      <c r="K129" s="210">
        <f t="shared" si="13"/>
        <v>0</v>
      </c>
      <c r="L129" s="111" t="e">
        <f>VLOOKUP(G129,Listes!$G$2:$H$19,2,FALSE)</f>
        <v>#N/A</v>
      </c>
      <c r="M129" s="39" t="e">
        <f t="shared" si="14"/>
        <v>#N/A</v>
      </c>
      <c r="O129" s="24" t="e">
        <f>VLOOKUP(A129,'Composition portefeuille'!$B$2:$D$6,3,FALSE)</f>
        <v>#N/A</v>
      </c>
      <c r="P129" s="24">
        <v>3603</v>
      </c>
      <c r="Q129" s="24" t="e">
        <f>VLOOKUP(G129,Listes!$G$2:$I$19,3,FALSE)</f>
        <v>#N/A</v>
      </c>
      <c r="R129" t="s">
        <v>149</v>
      </c>
      <c r="S129" s="109">
        <f t="shared" si="11"/>
        <v>0</v>
      </c>
      <c r="T129" s="110"/>
      <c r="U129" s="109" t="e">
        <f t="shared" si="12"/>
        <v>#N/A</v>
      </c>
    </row>
    <row r="130" spans="1:21" ht="17.45" customHeight="1" x14ac:dyDescent="0.2">
      <c r="A130" s="118"/>
      <c r="B130" s="119"/>
      <c r="C130" s="119"/>
      <c r="D130" s="188"/>
      <c r="E130" s="118"/>
      <c r="F130" s="121"/>
      <c r="G130" s="121"/>
      <c r="H130" s="207"/>
      <c r="I130" s="123"/>
      <c r="J130" s="111">
        <f t="shared" si="15"/>
        <v>0</v>
      </c>
      <c r="K130" s="210">
        <f t="shared" si="13"/>
        <v>0</v>
      </c>
      <c r="L130" s="111" t="e">
        <f>VLOOKUP(G130,Listes!$G$2:$H$19,2,FALSE)</f>
        <v>#N/A</v>
      </c>
      <c r="M130" s="39" t="e">
        <f t="shared" si="14"/>
        <v>#N/A</v>
      </c>
      <c r="O130" s="24" t="e">
        <f>VLOOKUP(A130,'Composition portefeuille'!$B$2:$D$6,3,FALSE)</f>
        <v>#N/A</v>
      </c>
      <c r="P130" s="24">
        <v>3603</v>
      </c>
      <c r="Q130" s="24" t="e">
        <f>VLOOKUP(G130,Listes!$G$2:$I$19,3,FALSE)</f>
        <v>#N/A</v>
      </c>
      <c r="R130" t="s">
        <v>149</v>
      </c>
      <c r="S130" s="109">
        <f t="shared" si="11"/>
        <v>0</v>
      </c>
      <c r="T130" s="110"/>
      <c r="U130" s="109" t="e">
        <f t="shared" si="12"/>
        <v>#N/A</v>
      </c>
    </row>
    <row r="131" spans="1:21" ht="17.45" customHeight="1" x14ac:dyDescent="0.2">
      <c r="A131" s="118"/>
      <c r="B131" s="119"/>
      <c r="C131" s="119"/>
      <c r="D131" s="188"/>
      <c r="E131" s="118"/>
      <c r="F131" s="121"/>
      <c r="G131" s="121"/>
      <c r="H131" s="207"/>
      <c r="I131" s="123"/>
      <c r="J131" s="111">
        <f t="shared" si="15"/>
        <v>0</v>
      </c>
      <c r="K131" s="210">
        <f t="shared" si="13"/>
        <v>0</v>
      </c>
      <c r="L131" s="111" t="e">
        <f>VLOOKUP(G131,Listes!$G$2:$H$19,2,FALSE)</f>
        <v>#N/A</v>
      </c>
      <c r="M131" s="39" t="e">
        <f t="shared" si="14"/>
        <v>#N/A</v>
      </c>
      <c r="O131" s="24" t="e">
        <f>VLOOKUP(A131,'Composition portefeuille'!$B$2:$D$6,3,FALSE)</f>
        <v>#N/A</v>
      </c>
      <c r="P131" s="24">
        <v>3603</v>
      </c>
      <c r="Q131" s="24" t="e">
        <f>VLOOKUP(G131,Listes!$G$2:$I$19,3,FALSE)</f>
        <v>#N/A</v>
      </c>
      <c r="R131" t="s">
        <v>149</v>
      </c>
      <c r="S131" s="109">
        <f t="shared" si="11"/>
        <v>0</v>
      </c>
      <c r="T131" s="110"/>
      <c r="U131" s="109" t="e">
        <f t="shared" si="12"/>
        <v>#N/A</v>
      </c>
    </row>
    <row r="132" spans="1:21" ht="17.45" customHeight="1" x14ac:dyDescent="0.2">
      <c r="A132" s="118"/>
      <c r="B132" s="119"/>
      <c r="C132" s="119"/>
      <c r="D132" s="188"/>
      <c r="E132" s="118"/>
      <c r="F132" s="121"/>
      <c r="G132" s="121"/>
      <c r="H132" s="207"/>
      <c r="I132" s="123"/>
      <c r="J132" s="111">
        <f t="shared" si="15"/>
        <v>0</v>
      </c>
      <c r="K132" s="210">
        <f t="shared" si="13"/>
        <v>0</v>
      </c>
      <c r="L132" s="111" t="e">
        <f>VLOOKUP(G132,Listes!$G$2:$H$19,2,FALSE)</f>
        <v>#N/A</v>
      </c>
      <c r="M132" s="39" t="e">
        <f t="shared" si="14"/>
        <v>#N/A</v>
      </c>
      <c r="O132" s="24" t="e">
        <f>VLOOKUP(A132,'Composition portefeuille'!$B$2:$D$6,3,FALSE)</f>
        <v>#N/A</v>
      </c>
      <c r="P132" s="24">
        <v>3603</v>
      </c>
      <c r="Q132" s="24" t="e">
        <f>VLOOKUP(G132,Listes!$G$2:$I$19,3,FALSE)</f>
        <v>#N/A</v>
      </c>
      <c r="R132" t="s">
        <v>149</v>
      </c>
      <c r="S132" s="109">
        <f t="shared" si="11"/>
        <v>0</v>
      </c>
      <c r="T132" s="110"/>
      <c r="U132" s="109" t="e">
        <f t="shared" si="12"/>
        <v>#N/A</v>
      </c>
    </row>
    <row r="133" spans="1:21" ht="17.45" customHeight="1" x14ac:dyDescent="0.2">
      <c r="A133" s="118"/>
      <c r="B133" s="119"/>
      <c r="C133" s="119"/>
      <c r="D133" s="188"/>
      <c r="E133" s="118"/>
      <c r="F133" s="121"/>
      <c r="G133" s="121"/>
      <c r="H133" s="207"/>
      <c r="I133" s="123"/>
      <c r="J133" s="111">
        <f t="shared" si="15"/>
        <v>0</v>
      </c>
      <c r="K133" s="210">
        <f t="shared" si="13"/>
        <v>0</v>
      </c>
      <c r="L133" s="111" t="e">
        <f>VLOOKUP(G133,Listes!$G$2:$H$19,2,FALSE)</f>
        <v>#N/A</v>
      </c>
      <c r="M133" s="39" t="e">
        <f t="shared" si="14"/>
        <v>#N/A</v>
      </c>
      <c r="O133" s="24" t="e">
        <f>VLOOKUP(A133,'Composition portefeuille'!$B$2:$D$6,3,FALSE)</f>
        <v>#N/A</v>
      </c>
      <c r="P133" s="24">
        <v>3603</v>
      </c>
      <c r="Q133" s="24" t="e">
        <f>VLOOKUP(G133,Listes!$G$2:$I$19,3,FALSE)</f>
        <v>#N/A</v>
      </c>
      <c r="R133" t="s">
        <v>149</v>
      </c>
      <c r="S133" s="109">
        <f t="shared" si="11"/>
        <v>0</v>
      </c>
      <c r="T133" s="110"/>
      <c r="U133" s="109" t="e">
        <f t="shared" si="12"/>
        <v>#N/A</v>
      </c>
    </row>
    <row r="134" spans="1:21" ht="17.45" customHeight="1" x14ac:dyDescent="0.2">
      <c r="A134" s="118"/>
      <c r="B134" s="119"/>
      <c r="C134" s="119"/>
      <c r="D134" s="188"/>
      <c r="E134" s="118"/>
      <c r="F134" s="121"/>
      <c r="G134" s="121"/>
      <c r="H134" s="207"/>
      <c r="I134" s="123"/>
      <c r="J134" s="111">
        <f t="shared" si="15"/>
        <v>0</v>
      </c>
      <c r="K134" s="210">
        <f t="shared" si="13"/>
        <v>0</v>
      </c>
      <c r="L134" s="111" t="e">
        <f>VLOOKUP(G134,Listes!$G$2:$H$19,2,FALSE)</f>
        <v>#N/A</v>
      </c>
      <c r="M134" s="39" t="e">
        <f t="shared" si="14"/>
        <v>#N/A</v>
      </c>
      <c r="O134" s="24" t="e">
        <f>VLOOKUP(A134,'Composition portefeuille'!$B$2:$D$6,3,FALSE)</f>
        <v>#N/A</v>
      </c>
      <c r="P134" s="24">
        <v>3603</v>
      </c>
      <c r="Q134" s="24" t="e">
        <f>VLOOKUP(G134,Listes!$G$2:$I$19,3,FALSE)</f>
        <v>#N/A</v>
      </c>
      <c r="R134" t="s">
        <v>149</v>
      </c>
      <c r="S134" s="109">
        <f t="shared" si="11"/>
        <v>0</v>
      </c>
      <c r="T134" s="110"/>
      <c r="U134" s="109" t="e">
        <f t="shared" si="12"/>
        <v>#N/A</v>
      </c>
    </row>
    <row r="135" spans="1:21" ht="17.45" customHeight="1" x14ac:dyDescent="0.2">
      <c r="A135" s="118"/>
      <c r="B135" s="119"/>
      <c r="C135" s="119"/>
      <c r="D135" s="188"/>
      <c r="E135" s="118"/>
      <c r="F135" s="121"/>
      <c r="G135" s="121"/>
      <c r="H135" s="207"/>
      <c r="I135" s="123"/>
      <c r="J135" s="111">
        <f t="shared" si="15"/>
        <v>0</v>
      </c>
      <c r="K135" s="210">
        <f t="shared" si="13"/>
        <v>0</v>
      </c>
      <c r="L135" s="111" t="e">
        <f>VLOOKUP(G135,Listes!$G$2:$H$19,2,FALSE)</f>
        <v>#N/A</v>
      </c>
      <c r="M135" s="39" t="e">
        <f t="shared" si="14"/>
        <v>#N/A</v>
      </c>
      <c r="O135" s="24" t="e">
        <f>VLOOKUP(A135,'Composition portefeuille'!$B$2:$D$6,3,FALSE)</f>
        <v>#N/A</v>
      </c>
      <c r="P135" s="24">
        <v>3603</v>
      </c>
      <c r="Q135" s="24" t="e">
        <f>VLOOKUP(G135,Listes!$G$2:$I$19,3,FALSE)</f>
        <v>#N/A</v>
      </c>
      <c r="R135" t="s">
        <v>149</v>
      </c>
      <c r="S135" s="109">
        <f t="shared" si="11"/>
        <v>0</v>
      </c>
      <c r="T135" s="110"/>
      <c r="U135" s="109" t="e">
        <f t="shared" si="12"/>
        <v>#N/A</v>
      </c>
    </row>
    <row r="136" spans="1:21" ht="17.45" customHeight="1" x14ac:dyDescent="0.2">
      <c r="A136" s="118"/>
      <c r="B136" s="119"/>
      <c r="C136" s="119"/>
      <c r="D136" s="188"/>
      <c r="E136" s="118"/>
      <c r="F136" s="121"/>
      <c r="G136" s="121"/>
      <c r="H136" s="207"/>
      <c r="I136" s="123"/>
      <c r="J136" s="111">
        <f t="shared" si="15"/>
        <v>0</v>
      </c>
      <c r="K136" s="210">
        <f t="shared" si="13"/>
        <v>0</v>
      </c>
      <c r="L136" s="111" t="e">
        <f>VLOOKUP(G136,Listes!$G$2:$H$19,2,FALSE)</f>
        <v>#N/A</v>
      </c>
      <c r="M136" s="39" t="e">
        <f t="shared" si="14"/>
        <v>#N/A</v>
      </c>
      <c r="O136" s="24" t="e">
        <f>VLOOKUP(A136,'Composition portefeuille'!$B$2:$D$6,3,FALSE)</f>
        <v>#N/A</v>
      </c>
      <c r="P136" s="24">
        <v>3603</v>
      </c>
      <c r="Q136" s="24" t="e">
        <f>VLOOKUP(G136,Listes!$G$2:$I$19,3,FALSE)</f>
        <v>#N/A</v>
      </c>
      <c r="R136" t="s">
        <v>149</v>
      </c>
      <c r="S136" s="109">
        <f t="shared" si="8"/>
        <v>0</v>
      </c>
      <c r="T136" s="110"/>
      <c r="U136" s="109" t="e">
        <f t="shared" si="9"/>
        <v>#N/A</v>
      </c>
    </row>
    <row r="137" spans="1:21" ht="17.45" customHeight="1" x14ac:dyDescent="0.2">
      <c r="A137" s="118"/>
      <c r="B137" s="119"/>
      <c r="C137" s="119"/>
      <c r="D137" s="188"/>
      <c r="E137" s="118"/>
      <c r="F137" s="121"/>
      <c r="G137" s="121"/>
      <c r="H137" s="207"/>
      <c r="I137" s="123"/>
      <c r="J137" s="111">
        <f t="shared" si="15"/>
        <v>0</v>
      </c>
      <c r="K137" s="210">
        <f t="shared" si="13"/>
        <v>0</v>
      </c>
      <c r="L137" s="111" t="e">
        <f>VLOOKUP(G137,Listes!$G$2:$H$19,2,FALSE)</f>
        <v>#N/A</v>
      </c>
      <c r="M137" s="39" t="e">
        <f t="shared" si="14"/>
        <v>#N/A</v>
      </c>
      <c r="O137" s="24" t="e">
        <f>VLOOKUP(A137,'Composition portefeuille'!$B$2:$D$6,3,FALSE)</f>
        <v>#N/A</v>
      </c>
      <c r="P137" s="24">
        <v>3603</v>
      </c>
      <c r="Q137" s="24" t="e">
        <f>VLOOKUP(G137,Listes!$G$2:$I$19,3,FALSE)</f>
        <v>#N/A</v>
      </c>
      <c r="R137" t="s">
        <v>149</v>
      </c>
      <c r="S137" s="109">
        <f t="shared" si="8"/>
        <v>0</v>
      </c>
      <c r="T137" s="110"/>
      <c r="U137" s="109" t="e">
        <f t="shared" si="9"/>
        <v>#N/A</v>
      </c>
    </row>
    <row r="138" spans="1:21" ht="17.45" customHeight="1" x14ac:dyDescent="0.2">
      <c r="A138" s="118"/>
      <c r="B138" s="119"/>
      <c r="C138" s="119"/>
      <c r="D138" s="188"/>
      <c r="E138" s="118"/>
      <c r="F138" s="121"/>
      <c r="G138" s="121"/>
      <c r="H138" s="207"/>
      <c r="I138" s="123"/>
      <c r="J138" s="111">
        <f t="shared" si="15"/>
        <v>0</v>
      </c>
      <c r="K138" s="210">
        <f t="shared" si="13"/>
        <v>0</v>
      </c>
      <c r="L138" s="111" t="e">
        <f>VLOOKUP(G138,Listes!$G$2:$H$19,2,FALSE)</f>
        <v>#N/A</v>
      </c>
      <c r="M138" s="39" t="e">
        <f t="shared" si="14"/>
        <v>#N/A</v>
      </c>
      <c r="O138" s="24" t="e">
        <f>VLOOKUP(A138,'Composition portefeuille'!$B$2:$D$6,3,FALSE)</f>
        <v>#N/A</v>
      </c>
      <c r="P138" s="24">
        <v>3603</v>
      </c>
      <c r="Q138" s="24" t="e">
        <f>VLOOKUP(G138,Listes!$G$2:$I$19,3,FALSE)</f>
        <v>#N/A</v>
      </c>
      <c r="R138" t="s">
        <v>149</v>
      </c>
      <c r="S138" s="109">
        <f t="shared" si="8"/>
        <v>0</v>
      </c>
      <c r="T138" s="110"/>
      <c r="U138" s="109" t="e">
        <f t="shared" si="9"/>
        <v>#N/A</v>
      </c>
    </row>
    <row r="139" spans="1:21" ht="17.45" customHeight="1" x14ac:dyDescent="0.2">
      <c r="A139" s="118"/>
      <c r="B139" s="119"/>
      <c r="C139" s="119"/>
      <c r="D139" s="188"/>
      <c r="E139" s="118"/>
      <c r="F139" s="121"/>
      <c r="G139" s="121"/>
      <c r="H139" s="207"/>
      <c r="I139" s="123"/>
      <c r="J139" s="111">
        <f t="shared" si="15"/>
        <v>0</v>
      </c>
      <c r="K139" s="210">
        <f t="shared" si="13"/>
        <v>0</v>
      </c>
      <c r="L139" s="111" t="e">
        <f>VLOOKUP(G139,Listes!$G$2:$H$19,2,FALSE)</f>
        <v>#N/A</v>
      </c>
      <c r="M139" s="39" t="e">
        <f t="shared" si="14"/>
        <v>#N/A</v>
      </c>
      <c r="O139" s="24" t="e">
        <f>VLOOKUP(A139,'Composition portefeuille'!$B$2:$D$6,3,FALSE)</f>
        <v>#N/A</v>
      </c>
      <c r="P139" s="24">
        <v>3603</v>
      </c>
      <c r="Q139" s="24" t="e">
        <f>VLOOKUP(G139,Listes!$G$2:$I$19,3,FALSE)</f>
        <v>#N/A</v>
      </c>
      <c r="R139" t="s">
        <v>149</v>
      </c>
      <c r="S139" s="109">
        <f t="shared" si="8"/>
        <v>0</v>
      </c>
      <c r="T139" s="110"/>
      <c r="U139" s="109" t="e">
        <f t="shared" si="9"/>
        <v>#N/A</v>
      </c>
    </row>
    <row r="140" spans="1:21" ht="17.45" customHeight="1" x14ac:dyDescent="0.2">
      <c r="A140" s="118"/>
      <c r="B140" s="119"/>
      <c r="C140" s="119"/>
      <c r="D140" s="188"/>
      <c r="E140" s="118"/>
      <c r="F140" s="121"/>
      <c r="G140" s="121"/>
      <c r="H140" s="207"/>
      <c r="I140" s="123"/>
      <c r="J140" s="111">
        <f t="shared" si="15"/>
        <v>0</v>
      </c>
      <c r="K140" s="210">
        <f t="shared" si="13"/>
        <v>0</v>
      </c>
      <c r="L140" s="111" t="e">
        <f>VLOOKUP(G140,Listes!$G$2:$H$19,2,FALSE)</f>
        <v>#N/A</v>
      </c>
      <c r="M140" s="39" t="e">
        <f t="shared" si="14"/>
        <v>#N/A</v>
      </c>
      <c r="O140" s="24" t="e">
        <f>VLOOKUP(A140,'Composition portefeuille'!$B$2:$D$6,3,FALSE)</f>
        <v>#N/A</v>
      </c>
      <c r="P140" s="24">
        <v>3603</v>
      </c>
      <c r="Q140" s="24" t="e">
        <f>VLOOKUP(G140,Listes!$G$2:$I$19,3,FALSE)</f>
        <v>#N/A</v>
      </c>
      <c r="R140" t="s">
        <v>149</v>
      </c>
      <c r="S140" s="109">
        <f t="shared" si="8"/>
        <v>0</v>
      </c>
      <c r="T140" s="110"/>
      <c r="U140" s="109" t="e">
        <f t="shared" si="9"/>
        <v>#N/A</v>
      </c>
    </row>
    <row r="141" spans="1:21" ht="17.45" customHeight="1" x14ac:dyDescent="0.2">
      <c r="A141" s="118"/>
      <c r="B141" s="119"/>
      <c r="C141" s="119"/>
      <c r="D141" s="188"/>
      <c r="E141" s="118"/>
      <c r="F141" s="121"/>
      <c r="G141" s="121"/>
      <c r="H141" s="207"/>
      <c r="I141" s="123"/>
      <c r="J141" s="111">
        <f t="shared" si="15"/>
        <v>0</v>
      </c>
      <c r="K141" s="210">
        <f t="shared" si="13"/>
        <v>0</v>
      </c>
      <c r="L141" s="111" t="e">
        <f>VLOOKUP(G141,Listes!$G$2:$H$19,2,FALSE)</f>
        <v>#N/A</v>
      </c>
      <c r="M141" s="39" t="e">
        <f t="shared" si="14"/>
        <v>#N/A</v>
      </c>
      <c r="O141" s="24" t="e">
        <f>VLOOKUP(A141,'Composition portefeuille'!$B$2:$D$6,3,FALSE)</f>
        <v>#N/A</v>
      </c>
      <c r="P141" s="24">
        <v>3603</v>
      </c>
      <c r="Q141" s="24" t="e">
        <f>VLOOKUP(G141,Listes!$G$2:$I$19,3,FALSE)</f>
        <v>#N/A</v>
      </c>
      <c r="R141" t="s">
        <v>149</v>
      </c>
      <c r="S141" s="109">
        <f t="shared" si="8"/>
        <v>0</v>
      </c>
      <c r="T141" s="110"/>
      <c r="U141" s="109" t="e">
        <f t="shared" si="9"/>
        <v>#N/A</v>
      </c>
    </row>
    <row r="142" spans="1:21" ht="17.45" customHeight="1" x14ac:dyDescent="0.2">
      <c r="A142" s="118"/>
      <c r="B142" s="119"/>
      <c r="C142" s="119"/>
      <c r="D142" s="188"/>
      <c r="E142" s="118"/>
      <c r="F142" s="121"/>
      <c r="G142" s="121"/>
      <c r="H142" s="207"/>
      <c r="I142" s="123"/>
      <c r="J142" s="111">
        <f t="shared" si="15"/>
        <v>0</v>
      </c>
      <c r="K142" s="210">
        <f t="shared" si="13"/>
        <v>0</v>
      </c>
      <c r="L142" s="111" t="e">
        <f>VLOOKUP(G142,Listes!$G$2:$H$19,2,FALSE)</f>
        <v>#N/A</v>
      </c>
      <c r="M142" s="39" t="e">
        <f t="shared" si="14"/>
        <v>#N/A</v>
      </c>
      <c r="O142" s="24" t="e">
        <f>VLOOKUP(A142,'Composition portefeuille'!$B$2:$D$6,3,FALSE)</f>
        <v>#N/A</v>
      </c>
      <c r="P142" s="24">
        <v>3603</v>
      </c>
      <c r="Q142" s="24" t="e">
        <f>VLOOKUP(G142,Listes!$G$2:$I$19,3,FALSE)</f>
        <v>#N/A</v>
      </c>
      <c r="R142" t="s">
        <v>149</v>
      </c>
      <c r="S142" s="109">
        <f t="shared" si="8"/>
        <v>0</v>
      </c>
      <c r="T142" s="110"/>
      <c r="U142" s="109" t="e">
        <f t="shared" si="9"/>
        <v>#N/A</v>
      </c>
    </row>
    <row r="143" spans="1:21" ht="17.45" customHeight="1" x14ac:dyDescent="0.2">
      <c r="A143" s="118"/>
      <c r="B143" s="119"/>
      <c r="C143" s="119"/>
      <c r="D143" s="188"/>
      <c r="E143" s="118"/>
      <c r="F143" s="121"/>
      <c r="G143" s="121"/>
      <c r="H143" s="207"/>
      <c r="I143" s="123"/>
      <c r="J143" s="111">
        <f t="shared" si="15"/>
        <v>0</v>
      </c>
      <c r="K143" s="210">
        <f t="shared" si="13"/>
        <v>0</v>
      </c>
      <c r="L143" s="111" t="e">
        <f>VLOOKUP(G143,Listes!$G$2:$H$19,2,FALSE)</f>
        <v>#N/A</v>
      </c>
      <c r="M143" s="39" t="e">
        <f t="shared" si="14"/>
        <v>#N/A</v>
      </c>
      <c r="O143" s="24" t="e">
        <f>VLOOKUP(A143,'Composition portefeuille'!$B$2:$D$6,3,FALSE)</f>
        <v>#N/A</v>
      </c>
      <c r="P143" s="24">
        <v>3603</v>
      </c>
      <c r="Q143" s="24" t="e">
        <f>VLOOKUP(G143,Listes!$G$2:$I$19,3,FALSE)</f>
        <v>#N/A</v>
      </c>
      <c r="R143" t="s">
        <v>149</v>
      </c>
      <c r="S143" s="109">
        <f t="shared" ref="S143:S184" si="16">K143</f>
        <v>0</v>
      </c>
      <c r="T143" s="110"/>
      <c r="U143" s="109" t="e">
        <f t="shared" ref="U143:U184" si="17">M143</f>
        <v>#N/A</v>
      </c>
    </row>
    <row r="144" spans="1:21" ht="17.45" customHeight="1" x14ac:dyDescent="0.2">
      <c r="A144" s="118"/>
      <c r="B144" s="119"/>
      <c r="C144" s="119"/>
      <c r="D144" s="188"/>
      <c r="E144" s="118"/>
      <c r="F144" s="121"/>
      <c r="G144" s="121"/>
      <c r="H144" s="207"/>
      <c r="I144" s="123"/>
      <c r="J144" s="111">
        <f t="shared" si="15"/>
        <v>0</v>
      </c>
      <c r="K144" s="210">
        <f t="shared" si="13"/>
        <v>0</v>
      </c>
      <c r="L144" s="111" t="e">
        <f>VLOOKUP(G144,Listes!$G$2:$H$19,2,FALSE)</f>
        <v>#N/A</v>
      </c>
      <c r="M144" s="39" t="e">
        <f t="shared" si="14"/>
        <v>#N/A</v>
      </c>
      <c r="O144" s="24" t="e">
        <f>VLOOKUP(A144,'Composition portefeuille'!$B$2:$D$6,3,FALSE)</f>
        <v>#N/A</v>
      </c>
      <c r="P144" s="24">
        <v>3603</v>
      </c>
      <c r="Q144" s="24" t="e">
        <f>VLOOKUP(G144,Listes!$G$2:$I$19,3,FALSE)</f>
        <v>#N/A</v>
      </c>
      <c r="R144" t="s">
        <v>149</v>
      </c>
      <c r="S144" s="109">
        <f t="shared" si="16"/>
        <v>0</v>
      </c>
      <c r="T144" s="110"/>
      <c r="U144" s="109" t="e">
        <f t="shared" si="17"/>
        <v>#N/A</v>
      </c>
    </row>
    <row r="145" spans="1:21" ht="17.45" customHeight="1" x14ac:dyDescent="0.2">
      <c r="A145" s="118"/>
      <c r="B145" s="119"/>
      <c r="C145" s="119"/>
      <c r="D145" s="188"/>
      <c r="E145" s="118"/>
      <c r="F145" s="121"/>
      <c r="G145" s="121"/>
      <c r="H145" s="207"/>
      <c r="I145" s="123"/>
      <c r="J145" s="111">
        <f t="shared" si="15"/>
        <v>0</v>
      </c>
      <c r="K145" s="210">
        <f t="shared" si="13"/>
        <v>0</v>
      </c>
      <c r="L145" s="111" t="e">
        <f>VLOOKUP(G145,Listes!$G$2:$H$19,2,FALSE)</f>
        <v>#N/A</v>
      </c>
      <c r="M145" s="39" t="e">
        <f t="shared" si="14"/>
        <v>#N/A</v>
      </c>
      <c r="O145" s="24" t="e">
        <f>VLOOKUP(A145,'Composition portefeuille'!$B$2:$D$6,3,FALSE)</f>
        <v>#N/A</v>
      </c>
      <c r="P145" s="24">
        <v>3603</v>
      </c>
      <c r="Q145" s="24" t="e">
        <f>VLOOKUP(G145,Listes!$G$2:$I$19,3,FALSE)</f>
        <v>#N/A</v>
      </c>
      <c r="R145" t="s">
        <v>149</v>
      </c>
      <c r="S145" s="109">
        <f t="shared" si="16"/>
        <v>0</v>
      </c>
      <c r="T145" s="110"/>
      <c r="U145" s="109" t="e">
        <f t="shared" si="17"/>
        <v>#N/A</v>
      </c>
    </row>
    <row r="146" spans="1:21" ht="17.45" customHeight="1" x14ac:dyDescent="0.2">
      <c r="A146" s="118"/>
      <c r="B146" s="119"/>
      <c r="C146" s="119"/>
      <c r="D146" s="188"/>
      <c r="E146" s="118"/>
      <c r="F146" s="121"/>
      <c r="G146" s="121"/>
      <c r="H146" s="207"/>
      <c r="I146" s="123"/>
      <c r="J146" s="111">
        <f t="shared" si="15"/>
        <v>0</v>
      </c>
      <c r="K146" s="210">
        <f t="shared" si="13"/>
        <v>0</v>
      </c>
      <c r="L146" s="111" t="e">
        <f>VLOOKUP(G146,Listes!$G$2:$H$19,2,FALSE)</f>
        <v>#N/A</v>
      </c>
      <c r="M146" s="39" t="e">
        <f t="shared" si="14"/>
        <v>#N/A</v>
      </c>
      <c r="O146" s="24" t="e">
        <f>VLOOKUP(A146,'Composition portefeuille'!$B$2:$D$6,3,FALSE)</f>
        <v>#N/A</v>
      </c>
      <c r="P146" s="24">
        <v>3603</v>
      </c>
      <c r="Q146" s="24" t="e">
        <f>VLOOKUP(G146,Listes!$G$2:$I$19,3,FALSE)</f>
        <v>#N/A</v>
      </c>
      <c r="R146" t="s">
        <v>149</v>
      </c>
      <c r="S146" s="109">
        <f t="shared" si="16"/>
        <v>0</v>
      </c>
      <c r="T146" s="110"/>
      <c r="U146" s="109" t="e">
        <f t="shared" si="17"/>
        <v>#N/A</v>
      </c>
    </row>
    <row r="147" spans="1:21" ht="17.45" customHeight="1" x14ac:dyDescent="0.2">
      <c r="A147" s="118"/>
      <c r="B147" s="119"/>
      <c r="C147" s="119"/>
      <c r="D147" s="188"/>
      <c r="E147" s="118"/>
      <c r="F147" s="121"/>
      <c r="G147" s="121"/>
      <c r="H147" s="207"/>
      <c r="I147" s="123"/>
      <c r="J147" s="111">
        <f t="shared" si="15"/>
        <v>0</v>
      </c>
      <c r="K147" s="210">
        <f t="shared" ref="K147:K184" si="18">ROUND(I147*H147*1720/12,0)</f>
        <v>0</v>
      </c>
      <c r="L147" s="111" t="e">
        <f>VLOOKUP(G147,Listes!$G$2:$H$19,2,FALSE)</f>
        <v>#N/A</v>
      </c>
      <c r="M147" s="39" t="e">
        <f t="shared" ref="M147:M184" si="19">ROUND(K147*L147,2)</f>
        <v>#N/A</v>
      </c>
      <c r="O147" s="24" t="e">
        <f>VLOOKUP(A147,'Composition portefeuille'!$B$2:$D$6,3,FALSE)</f>
        <v>#N/A</v>
      </c>
      <c r="P147" s="24">
        <v>3603</v>
      </c>
      <c r="Q147" s="24" t="e">
        <f>VLOOKUP(G147,Listes!$G$2:$I$19,3,FALSE)</f>
        <v>#N/A</v>
      </c>
      <c r="R147" t="s">
        <v>149</v>
      </c>
      <c r="S147" s="109">
        <f t="shared" si="16"/>
        <v>0</v>
      </c>
      <c r="T147" s="110"/>
      <c r="U147" s="109" t="e">
        <f t="shared" si="17"/>
        <v>#N/A</v>
      </c>
    </row>
    <row r="148" spans="1:21" ht="17.45" customHeight="1" x14ac:dyDescent="0.2">
      <c r="A148" s="118"/>
      <c r="B148" s="119"/>
      <c r="C148" s="119"/>
      <c r="D148" s="188"/>
      <c r="E148" s="118"/>
      <c r="F148" s="121"/>
      <c r="G148" s="121"/>
      <c r="H148" s="207"/>
      <c r="I148" s="123"/>
      <c r="J148" s="111">
        <f t="shared" si="15"/>
        <v>0</v>
      </c>
      <c r="K148" s="210">
        <f t="shared" si="18"/>
        <v>0</v>
      </c>
      <c r="L148" s="111" t="e">
        <f>VLOOKUP(G148,Listes!$G$2:$H$19,2,FALSE)</f>
        <v>#N/A</v>
      </c>
      <c r="M148" s="39" t="e">
        <f t="shared" si="19"/>
        <v>#N/A</v>
      </c>
      <c r="O148" s="24" t="e">
        <f>VLOOKUP(A148,'Composition portefeuille'!$B$2:$D$6,3,FALSE)</f>
        <v>#N/A</v>
      </c>
      <c r="P148" s="24">
        <v>3603</v>
      </c>
      <c r="Q148" s="24" t="e">
        <f>VLOOKUP(G148,Listes!$G$2:$I$19,3,FALSE)</f>
        <v>#N/A</v>
      </c>
      <c r="R148" t="s">
        <v>149</v>
      </c>
      <c r="S148" s="109">
        <f t="shared" si="16"/>
        <v>0</v>
      </c>
      <c r="T148" s="110"/>
      <c r="U148" s="109" t="e">
        <f t="shared" si="17"/>
        <v>#N/A</v>
      </c>
    </row>
    <row r="149" spans="1:21" ht="17.45" customHeight="1" x14ac:dyDescent="0.2">
      <c r="A149" s="118"/>
      <c r="B149" s="119"/>
      <c r="C149" s="119"/>
      <c r="D149" s="188"/>
      <c r="E149" s="118"/>
      <c r="F149" s="121"/>
      <c r="G149" s="121"/>
      <c r="H149" s="207"/>
      <c r="I149" s="123"/>
      <c r="J149" s="111">
        <f t="shared" si="15"/>
        <v>0</v>
      </c>
      <c r="K149" s="210">
        <f t="shared" si="18"/>
        <v>0</v>
      </c>
      <c r="L149" s="111" t="e">
        <f>VLOOKUP(G149,Listes!$G$2:$H$19,2,FALSE)</f>
        <v>#N/A</v>
      </c>
      <c r="M149" s="39" t="e">
        <f t="shared" si="19"/>
        <v>#N/A</v>
      </c>
      <c r="O149" s="24" t="e">
        <f>VLOOKUP(A149,'Composition portefeuille'!$B$2:$D$6,3,FALSE)</f>
        <v>#N/A</v>
      </c>
      <c r="P149" s="24">
        <v>3603</v>
      </c>
      <c r="Q149" s="24" t="e">
        <f>VLOOKUP(G149,Listes!$G$2:$I$19,3,FALSE)</f>
        <v>#N/A</v>
      </c>
      <c r="R149" t="s">
        <v>149</v>
      </c>
      <c r="S149" s="109">
        <f t="shared" si="16"/>
        <v>0</v>
      </c>
      <c r="T149" s="110"/>
      <c r="U149" s="109" t="e">
        <f t="shared" si="17"/>
        <v>#N/A</v>
      </c>
    </row>
    <row r="150" spans="1:21" ht="17.45" customHeight="1" x14ac:dyDescent="0.2">
      <c r="A150" s="118"/>
      <c r="B150" s="119"/>
      <c r="C150" s="119"/>
      <c r="D150" s="188"/>
      <c r="E150" s="118"/>
      <c r="F150" s="121"/>
      <c r="G150" s="121"/>
      <c r="H150" s="207"/>
      <c r="I150" s="123"/>
      <c r="J150" s="111">
        <f t="shared" si="15"/>
        <v>0</v>
      </c>
      <c r="K150" s="210">
        <f t="shared" si="18"/>
        <v>0</v>
      </c>
      <c r="L150" s="111" t="e">
        <f>VLOOKUP(G150,Listes!$G$2:$H$19,2,FALSE)</f>
        <v>#N/A</v>
      </c>
      <c r="M150" s="39" t="e">
        <f t="shared" si="19"/>
        <v>#N/A</v>
      </c>
      <c r="O150" s="24" t="e">
        <f>VLOOKUP(A150,'Composition portefeuille'!$B$2:$D$6,3,FALSE)</f>
        <v>#N/A</v>
      </c>
      <c r="P150" s="24">
        <v>3603</v>
      </c>
      <c r="Q150" s="24" t="e">
        <f>VLOOKUP(G150,Listes!$G$2:$I$19,3,FALSE)</f>
        <v>#N/A</v>
      </c>
      <c r="R150" t="s">
        <v>149</v>
      </c>
      <c r="S150" s="109">
        <f t="shared" si="16"/>
        <v>0</v>
      </c>
      <c r="T150" s="110"/>
      <c r="U150" s="109" t="e">
        <f t="shared" si="17"/>
        <v>#N/A</v>
      </c>
    </row>
    <row r="151" spans="1:21" ht="17.45" customHeight="1" x14ac:dyDescent="0.2">
      <c r="A151" s="118"/>
      <c r="B151" s="119"/>
      <c r="C151" s="119"/>
      <c r="D151" s="188"/>
      <c r="E151" s="118"/>
      <c r="F151" s="121"/>
      <c r="G151" s="121"/>
      <c r="H151" s="207"/>
      <c r="I151" s="123"/>
      <c r="J151" s="111">
        <f t="shared" si="15"/>
        <v>0</v>
      </c>
      <c r="K151" s="210">
        <f t="shared" si="18"/>
        <v>0</v>
      </c>
      <c r="L151" s="111" t="e">
        <f>VLOOKUP(G151,Listes!$G$2:$H$19,2,FALSE)</f>
        <v>#N/A</v>
      </c>
      <c r="M151" s="39" t="e">
        <f t="shared" si="19"/>
        <v>#N/A</v>
      </c>
      <c r="O151" s="24" t="e">
        <f>VLOOKUP(A151,'Composition portefeuille'!$B$2:$D$6,3,FALSE)</f>
        <v>#N/A</v>
      </c>
      <c r="P151" s="24">
        <v>3603</v>
      </c>
      <c r="Q151" s="24" t="e">
        <f>VLOOKUP(G151,Listes!$G$2:$I$19,3,FALSE)</f>
        <v>#N/A</v>
      </c>
      <c r="R151" t="s">
        <v>149</v>
      </c>
      <c r="S151" s="109">
        <f t="shared" si="16"/>
        <v>0</v>
      </c>
      <c r="T151" s="110"/>
      <c r="U151" s="109" t="e">
        <f t="shared" si="17"/>
        <v>#N/A</v>
      </c>
    </row>
    <row r="152" spans="1:21" ht="17.45" customHeight="1" x14ac:dyDescent="0.2">
      <c r="A152" s="118"/>
      <c r="B152" s="119"/>
      <c r="C152" s="119"/>
      <c r="D152" s="188"/>
      <c r="E152" s="118"/>
      <c r="F152" s="121"/>
      <c r="G152" s="121"/>
      <c r="H152" s="207"/>
      <c r="I152" s="123"/>
      <c r="J152" s="111">
        <f t="shared" si="15"/>
        <v>0</v>
      </c>
      <c r="K152" s="210">
        <f t="shared" si="18"/>
        <v>0</v>
      </c>
      <c r="L152" s="111" t="e">
        <f>VLOOKUP(G152,Listes!$G$2:$H$19,2,FALSE)</f>
        <v>#N/A</v>
      </c>
      <c r="M152" s="39" t="e">
        <f t="shared" si="19"/>
        <v>#N/A</v>
      </c>
      <c r="O152" s="24" t="e">
        <f>VLOOKUP(A152,'Composition portefeuille'!$B$2:$D$6,3,FALSE)</f>
        <v>#N/A</v>
      </c>
      <c r="P152" s="24">
        <v>3603</v>
      </c>
      <c r="Q152" s="24" t="e">
        <f>VLOOKUP(G152,Listes!$G$2:$I$19,3,FALSE)</f>
        <v>#N/A</v>
      </c>
      <c r="R152" t="s">
        <v>149</v>
      </c>
      <c r="S152" s="109">
        <f t="shared" si="16"/>
        <v>0</v>
      </c>
      <c r="T152" s="110"/>
      <c r="U152" s="109" t="e">
        <f t="shared" si="17"/>
        <v>#N/A</v>
      </c>
    </row>
    <row r="153" spans="1:21" ht="17.45" customHeight="1" x14ac:dyDescent="0.2">
      <c r="A153" s="118"/>
      <c r="B153" s="119"/>
      <c r="C153" s="119"/>
      <c r="D153" s="188"/>
      <c r="E153" s="118"/>
      <c r="F153" s="121"/>
      <c r="G153" s="121"/>
      <c r="H153" s="207"/>
      <c r="I153" s="123"/>
      <c r="J153" s="111">
        <f t="shared" si="15"/>
        <v>0</v>
      </c>
      <c r="K153" s="210">
        <f t="shared" si="18"/>
        <v>0</v>
      </c>
      <c r="L153" s="111" t="e">
        <f>VLOOKUP(G153,Listes!$G$2:$H$19,2,FALSE)</f>
        <v>#N/A</v>
      </c>
      <c r="M153" s="39" t="e">
        <f t="shared" si="19"/>
        <v>#N/A</v>
      </c>
      <c r="O153" s="24" t="e">
        <f>VLOOKUP(A153,'Composition portefeuille'!$B$2:$D$6,3,FALSE)</f>
        <v>#N/A</v>
      </c>
      <c r="P153" s="24">
        <v>3603</v>
      </c>
      <c r="Q153" s="24" t="e">
        <f>VLOOKUP(G153,Listes!$G$2:$I$19,3,FALSE)</f>
        <v>#N/A</v>
      </c>
      <c r="R153" t="s">
        <v>149</v>
      </c>
      <c r="S153" s="109">
        <f t="shared" si="16"/>
        <v>0</v>
      </c>
      <c r="T153" s="110"/>
      <c r="U153" s="109" t="e">
        <f t="shared" si="17"/>
        <v>#N/A</v>
      </c>
    </row>
    <row r="154" spans="1:21" ht="17.45" customHeight="1" x14ac:dyDescent="0.2">
      <c r="A154" s="118"/>
      <c r="B154" s="119"/>
      <c r="C154" s="119"/>
      <c r="D154" s="188"/>
      <c r="E154" s="118"/>
      <c r="F154" s="121"/>
      <c r="G154" s="121"/>
      <c r="H154" s="207"/>
      <c r="I154" s="123"/>
      <c r="J154" s="111">
        <f t="shared" si="15"/>
        <v>0</v>
      </c>
      <c r="K154" s="210">
        <f t="shared" si="18"/>
        <v>0</v>
      </c>
      <c r="L154" s="111" t="e">
        <f>VLOOKUP(G154,Listes!$G$2:$H$19,2,FALSE)</f>
        <v>#N/A</v>
      </c>
      <c r="M154" s="39" t="e">
        <f t="shared" si="19"/>
        <v>#N/A</v>
      </c>
      <c r="O154" s="24" t="e">
        <f>VLOOKUP(A154,'Composition portefeuille'!$B$2:$D$6,3,FALSE)</f>
        <v>#N/A</v>
      </c>
      <c r="P154" s="24">
        <v>3603</v>
      </c>
      <c r="Q154" s="24" t="e">
        <f>VLOOKUP(G154,Listes!$G$2:$I$19,3,FALSE)</f>
        <v>#N/A</v>
      </c>
      <c r="R154" t="s">
        <v>149</v>
      </c>
      <c r="S154" s="109">
        <f t="shared" si="16"/>
        <v>0</v>
      </c>
      <c r="T154" s="110"/>
      <c r="U154" s="109" t="e">
        <f t="shared" si="17"/>
        <v>#N/A</v>
      </c>
    </row>
    <row r="155" spans="1:21" ht="17.45" customHeight="1" x14ac:dyDescent="0.2">
      <c r="A155" s="118"/>
      <c r="B155" s="119"/>
      <c r="C155" s="119"/>
      <c r="D155" s="188"/>
      <c r="E155" s="118"/>
      <c r="F155" s="121"/>
      <c r="G155" s="121"/>
      <c r="H155" s="207"/>
      <c r="I155" s="123"/>
      <c r="J155" s="111">
        <f t="shared" si="15"/>
        <v>0</v>
      </c>
      <c r="K155" s="210">
        <f t="shared" si="18"/>
        <v>0</v>
      </c>
      <c r="L155" s="111" t="e">
        <f>VLOOKUP(G155,Listes!$G$2:$H$19,2,FALSE)</f>
        <v>#N/A</v>
      </c>
      <c r="M155" s="39" t="e">
        <f t="shared" si="19"/>
        <v>#N/A</v>
      </c>
      <c r="O155" s="24" t="e">
        <f>VLOOKUP(A155,'Composition portefeuille'!$B$2:$D$6,3,FALSE)</f>
        <v>#N/A</v>
      </c>
      <c r="P155" s="24">
        <v>3603</v>
      </c>
      <c r="Q155" s="24" t="e">
        <f>VLOOKUP(G155,Listes!$G$2:$I$19,3,FALSE)</f>
        <v>#N/A</v>
      </c>
      <c r="R155" t="s">
        <v>149</v>
      </c>
      <c r="S155" s="109">
        <f t="shared" si="16"/>
        <v>0</v>
      </c>
      <c r="T155" s="110"/>
      <c r="U155" s="109" t="e">
        <f t="shared" si="17"/>
        <v>#N/A</v>
      </c>
    </row>
    <row r="156" spans="1:21" ht="17.45" customHeight="1" x14ac:dyDescent="0.2">
      <c r="A156" s="118"/>
      <c r="B156" s="119"/>
      <c r="C156" s="119"/>
      <c r="D156" s="188"/>
      <c r="E156" s="118"/>
      <c r="F156" s="121"/>
      <c r="G156" s="121"/>
      <c r="H156" s="207"/>
      <c r="I156" s="123"/>
      <c r="J156" s="111">
        <f t="shared" si="15"/>
        <v>0</v>
      </c>
      <c r="K156" s="210">
        <f t="shared" si="18"/>
        <v>0</v>
      </c>
      <c r="L156" s="111" t="e">
        <f>VLOOKUP(G156,Listes!$G$2:$H$19,2,FALSE)</f>
        <v>#N/A</v>
      </c>
      <c r="M156" s="39" t="e">
        <f t="shared" si="19"/>
        <v>#N/A</v>
      </c>
      <c r="O156" s="24" t="e">
        <f>VLOOKUP(A156,'Composition portefeuille'!$B$2:$D$6,3,FALSE)</f>
        <v>#N/A</v>
      </c>
      <c r="P156" s="24">
        <v>3603</v>
      </c>
      <c r="Q156" s="24" t="e">
        <f>VLOOKUP(G156,Listes!$G$2:$I$19,3,FALSE)</f>
        <v>#N/A</v>
      </c>
      <c r="R156" t="s">
        <v>149</v>
      </c>
      <c r="S156" s="109">
        <f t="shared" si="16"/>
        <v>0</v>
      </c>
      <c r="T156" s="110"/>
      <c r="U156" s="109" t="e">
        <f t="shared" si="17"/>
        <v>#N/A</v>
      </c>
    </row>
    <row r="157" spans="1:21" ht="17.45" customHeight="1" x14ac:dyDescent="0.2">
      <c r="A157" s="118"/>
      <c r="B157" s="119"/>
      <c r="C157" s="119"/>
      <c r="D157" s="188"/>
      <c r="E157" s="118"/>
      <c r="F157" s="121"/>
      <c r="G157" s="121"/>
      <c r="H157" s="207"/>
      <c r="I157" s="123"/>
      <c r="J157" s="111">
        <f t="shared" si="15"/>
        <v>0</v>
      </c>
      <c r="K157" s="210">
        <f t="shared" si="18"/>
        <v>0</v>
      </c>
      <c r="L157" s="111" t="e">
        <f>VLOOKUP(G157,Listes!$G$2:$H$19,2,FALSE)</f>
        <v>#N/A</v>
      </c>
      <c r="M157" s="39" t="e">
        <f t="shared" si="19"/>
        <v>#N/A</v>
      </c>
      <c r="O157" s="24" t="e">
        <f>VLOOKUP(A157,'Composition portefeuille'!$B$2:$D$6,3,FALSE)</f>
        <v>#N/A</v>
      </c>
      <c r="P157" s="24">
        <v>3603</v>
      </c>
      <c r="Q157" s="24" t="e">
        <f>VLOOKUP(G157,Listes!$G$2:$I$19,3,FALSE)</f>
        <v>#N/A</v>
      </c>
      <c r="R157" t="s">
        <v>149</v>
      </c>
      <c r="S157" s="109">
        <f t="shared" si="16"/>
        <v>0</v>
      </c>
      <c r="T157" s="110"/>
      <c r="U157" s="109" t="e">
        <f t="shared" si="17"/>
        <v>#N/A</v>
      </c>
    </row>
    <row r="158" spans="1:21" ht="17.25" customHeight="1" x14ac:dyDescent="0.2">
      <c r="A158" s="118"/>
      <c r="B158" s="119"/>
      <c r="C158" s="119"/>
      <c r="D158" s="188"/>
      <c r="E158" s="118"/>
      <c r="F158" s="121"/>
      <c r="G158" s="121"/>
      <c r="H158" s="207"/>
      <c r="I158" s="123"/>
      <c r="J158" s="111">
        <f t="shared" si="15"/>
        <v>0</v>
      </c>
      <c r="K158" s="210">
        <f t="shared" si="18"/>
        <v>0</v>
      </c>
      <c r="L158" s="111" t="e">
        <f>VLOOKUP(G158,Listes!$G$2:$H$19,2,FALSE)</f>
        <v>#N/A</v>
      </c>
      <c r="M158" s="39" t="e">
        <f t="shared" si="19"/>
        <v>#N/A</v>
      </c>
      <c r="O158" s="24" t="e">
        <f>VLOOKUP(A158,'Composition portefeuille'!$B$2:$D$6,3,FALSE)</f>
        <v>#N/A</v>
      </c>
      <c r="P158" s="24">
        <v>3603</v>
      </c>
      <c r="Q158" s="24" t="e">
        <f>VLOOKUP(G158,Listes!$G$2:$I$19,3,FALSE)</f>
        <v>#N/A</v>
      </c>
      <c r="R158" t="s">
        <v>149</v>
      </c>
      <c r="S158" s="109">
        <f t="shared" si="16"/>
        <v>0</v>
      </c>
      <c r="T158" s="110"/>
      <c r="U158" s="109" t="e">
        <f t="shared" si="17"/>
        <v>#N/A</v>
      </c>
    </row>
    <row r="159" spans="1:21" ht="17.25" customHeight="1" x14ac:dyDescent="0.2">
      <c r="A159" s="118"/>
      <c r="B159" s="119"/>
      <c r="C159" s="119"/>
      <c r="D159" s="188"/>
      <c r="E159" s="118"/>
      <c r="F159" s="121"/>
      <c r="G159" s="121"/>
      <c r="H159" s="207"/>
      <c r="I159" s="123"/>
      <c r="J159" s="111">
        <f t="shared" ref="J159:J184" si="20">H159*I159</f>
        <v>0</v>
      </c>
      <c r="K159" s="210">
        <f t="shared" si="18"/>
        <v>0</v>
      </c>
      <c r="L159" s="111" t="e">
        <f>VLOOKUP(G159,Listes!$G$2:$H$19,2,FALSE)</f>
        <v>#N/A</v>
      </c>
      <c r="M159" s="39" t="e">
        <f t="shared" si="19"/>
        <v>#N/A</v>
      </c>
      <c r="O159" s="24" t="e">
        <f>VLOOKUP(A159,'Composition portefeuille'!$B$2:$D$6,3,FALSE)</f>
        <v>#N/A</v>
      </c>
      <c r="P159" s="24">
        <v>3603</v>
      </c>
      <c r="Q159" s="24" t="e">
        <f>VLOOKUP(G159,Listes!$G$2:$I$19,3,FALSE)</f>
        <v>#N/A</v>
      </c>
      <c r="R159" t="s">
        <v>149</v>
      </c>
      <c r="S159" s="109">
        <f t="shared" si="16"/>
        <v>0</v>
      </c>
      <c r="T159" s="110"/>
      <c r="U159" s="109" t="e">
        <f t="shared" si="17"/>
        <v>#N/A</v>
      </c>
    </row>
    <row r="160" spans="1:21" ht="17.25" customHeight="1" x14ac:dyDescent="0.2">
      <c r="A160" s="118"/>
      <c r="B160" s="119"/>
      <c r="C160" s="119"/>
      <c r="D160" s="188"/>
      <c r="E160" s="118"/>
      <c r="F160" s="121"/>
      <c r="G160" s="121"/>
      <c r="H160" s="207"/>
      <c r="I160" s="123"/>
      <c r="J160" s="111">
        <f t="shared" si="20"/>
        <v>0</v>
      </c>
      <c r="K160" s="210">
        <f t="shared" si="18"/>
        <v>0</v>
      </c>
      <c r="L160" s="111" t="e">
        <f>VLOOKUP(G160,Listes!$G$2:$H$19,2,FALSE)</f>
        <v>#N/A</v>
      </c>
      <c r="M160" s="39" t="e">
        <f t="shared" si="19"/>
        <v>#N/A</v>
      </c>
      <c r="O160" s="24" t="e">
        <f>VLOOKUP(A160,'Composition portefeuille'!$B$2:$D$6,3,FALSE)</f>
        <v>#N/A</v>
      </c>
      <c r="P160" s="24">
        <v>3603</v>
      </c>
      <c r="Q160" s="24" t="e">
        <f>VLOOKUP(G160,Listes!$G$2:$I$19,3,FALSE)</f>
        <v>#N/A</v>
      </c>
      <c r="R160" t="s">
        <v>149</v>
      </c>
      <c r="S160" s="109">
        <f t="shared" si="16"/>
        <v>0</v>
      </c>
      <c r="T160" s="110"/>
      <c r="U160" s="109" t="e">
        <f t="shared" si="17"/>
        <v>#N/A</v>
      </c>
    </row>
    <row r="161" spans="1:21" ht="17.25" customHeight="1" x14ac:dyDescent="0.2">
      <c r="A161" s="118"/>
      <c r="B161" s="119"/>
      <c r="C161" s="119"/>
      <c r="D161" s="188"/>
      <c r="E161" s="118"/>
      <c r="F161" s="121"/>
      <c r="G161" s="121"/>
      <c r="H161" s="207"/>
      <c r="I161" s="123"/>
      <c r="J161" s="111">
        <f t="shared" si="20"/>
        <v>0</v>
      </c>
      <c r="K161" s="210">
        <f t="shared" si="18"/>
        <v>0</v>
      </c>
      <c r="L161" s="111" t="e">
        <f>VLOOKUP(G161,Listes!$G$2:$H$19,2,FALSE)</f>
        <v>#N/A</v>
      </c>
      <c r="M161" s="39" t="e">
        <f t="shared" si="19"/>
        <v>#N/A</v>
      </c>
      <c r="O161" s="24" t="e">
        <f>VLOOKUP(A161,'Composition portefeuille'!$B$2:$D$6,3,FALSE)</f>
        <v>#N/A</v>
      </c>
      <c r="P161" s="24">
        <v>3603</v>
      </c>
      <c r="Q161" s="24" t="e">
        <f>VLOOKUP(G161,Listes!$G$2:$I$19,3,FALSE)</f>
        <v>#N/A</v>
      </c>
      <c r="R161" t="s">
        <v>149</v>
      </c>
      <c r="S161" s="109">
        <f t="shared" si="16"/>
        <v>0</v>
      </c>
      <c r="T161" s="110"/>
      <c r="U161" s="109" t="e">
        <f t="shared" si="17"/>
        <v>#N/A</v>
      </c>
    </row>
    <row r="162" spans="1:21" ht="17.25" customHeight="1" x14ac:dyDescent="0.2">
      <c r="A162" s="118"/>
      <c r="B162" s="119"/>
      <c r="C162" s="119"/>
      <c r="D162" s="188"/>
      <c r="E162" s="118"/>
      <c r="F162" s="121"/>
      <c r="G162" s="121"/>
      <c r="H162" s="207"/>
      <c r="I162" s="123"/>
      <c r="J162" s="111">
        <f t="shared" si="20"/>
        <v>0</v>
      </c>
      <c r="K162" s="210">
        <f t="shared" si="18"/>
        <v>0</v>
      </c>
      <c r="L162" s="111" t="e">
        <f>VLOOKUP(G162,Listes!$G$2:$H$19,2,FALSE)</f>
        <v>#N/A</v>
      </c>
      <c r="M162" s="39" t="e">
        <f t="shared" si="19"/>
        <v>#N/A</v>
      </c>
      <c r="O162" s="24" t="e">
        <f>VLOOKUP(A162,'Composition portefeuille'!$B$2:$D$6,3,FALSE)</f>
        <v>#N/A</v>
      </c>
      <c r="P162" s="24">
        <v>3603</v>
      </c>
      <c r="Q162" s="24" t="e">
        <f>VLOOKUP(G162,Listes!$G$2:$I$19,3,FALSE)</f>
        <v>#N/A</v>
      </c>
      <c r="R162" t="s">
        <v>149</v>
      </c>
      <c r="S162" s="109">
        <f t="shared" si="16"/>
        <v>0</v>
      </c>
      <c r="T162" s="110"/>
      <c r="U162" s="109" t="e">
        <f t="shared" si="17"/>
        <v>#N/A</v>
      </c>
    </row>
    <row r="163" spans="1:21" ht="17.25" customHeight="1" x14ac:dyDescent="0.2">
      <c r="A163" s="118"/>
      <c r="B163" s="119"/>
      <c r="C163" s="119"/>
      <c r="D163" s="188"/>
      <c r="E163" s="118"/>
      <c r="F163" s="121"/>
      <c r="G163" s="121"/>
      <c r="H163" s="207"/>
      <c r="I163" s="123"/>
      <c r="J163" s="111">
        <f t="shared" si="20"/>
        <v>0</v>
      </c>
      <c r="K163" s="210">
        <f t="shared" si="18"/>
        <v>0</v>
      </c>
      <c r="L163" s="111" t="e">
        <f>VLOOKUP(G163,Listes!$G$2:$H$19,2,FALSE)</f>
        <v>#N/A</v>
      </c>
      <c r="M163" s="39" t="e">
        <f t="shared" si="19"/>
        <v>#N/A</v>
      </c>
      <c r="O163" s="24" t="e">
        <f>VLOOKUP(A163,'Composition portefeuille'!$B$2:$D$6,3,FALSE)</f>
        <v>#N/A</v>
      </c>
      <c r="P163" s="24">
        <v>3603</v>
      </c>
      <c r="Q163" s="24" t="e">
        <f>VLOOKUP(G163,Listes!$G$2:$I$19,3,FALSE)</f>
        <v>#N/A</v>
      </c>
      <c r="R163" t="s">
        <v>149</v>
      </c>
      <c r="S163" s="109">
        <f t="shared" si="16"/>
        <v>0</v>
      </c>
      <c r="T163" s="110"/>
      <c r="U163" s="109" t="e">
        <f t="shared" si="17"/>
        <v>#N/A</v>
      </c>
    </row>
    <row r="164" spans="1:21" ht="17.25" customHeight="1" x14ac:dyDescent="0.2">
      <c r="A164" s="118"/>
      <c r="B164" s="119"/>
      <c r="C164" s="119"/>
      <c r="D164" s="188"/>
      <c r="E164" s="118"/>
      <c r="F164" s="121"/>
      <c r="G164" s="121"/>
      <c r="H164" s="207"/>
      <c r="I164" s="123"/>
      <c r="J164" s="111">
        <f t="shared" si="20"/>
        <v>0</v>
      </c>
      <c r="K164" s="210">
        <f t="shared" si="18"/>
        <v>0</v>
      </c>
      <c r="L164" s="111" t="e">
        <f>VLOOKUP(G164,Listes!$G$2:$H$19,2,FALSE)</f>
        <v>#N/A</v>
      </c>
      <c r="M164" s="39" t="e">
        <f t="shared" si="19"/>
        <v>#N/A</v>
      </c>
      <c r="O164" s="24" t="e">
        <f>VLOOKUP(A164,'Composition portefeuille'!$B$2:$D$6,3,FALSE)</f>
        <v>#N/A</v>
      </c>
      <c r="P164" s="24">
        <v>3603</v>
      </c>
      <c r="Q164" s="24" t="e">
        <f>VLOOKUP(G164,Listes!$G$2:$I$19,3,FALSE)</f>
        <v>#N/A</v>
      </c>
      <c r="R164" t="s">
        <v>149</v>
      </c>
      <c r="S164" s="109">
        <f t="shared" si="16"/>
        <v>0</v>
      </c>
      <c r="T164" s="110"/>
      <c r="U164" s="109" t="e">
        <f t="shared" si="17"/>
        <v>#N/A</v>
      </c>
    </row>
    <row r="165" spans="1:21" ht="17.25" customHeight="1" x14ac:dyDescent="0.2">
      <c r="A165" s="118"/>
      <c r="B165" s="119"/>
      <c r="C165" s="119"/>
      <c r="D165" s="188"/>
      <c r="E165" s="118"/>
      <c r="F165" s="121"/>
      <c r="G165" s="121"/>
      <c r="H165" s="207"/>
      <c r="I165" s="123"/>
      <c r="J165" s="111">
        <f t="shared" si="20"/>
        <v>0</v>
      </c>
      <c r="K165" s="210">
        <f t="shared" si="18"/>
        <v>0</v>
      </c>
      <c r="L165" s="111" t="e">
        <f>VLOOKUP(G165,Listes!$G$2:$H$19,2,FALSE)</f>
        <v>#N/A</v>
      </c>
      <c r="M165" s="39" t="e">
        <f t="shared" si="19"/>
        <v>#N/A</v>
      </c>
      <c r="O165" s="24" t="e">
        <f>VLOOKUP(A165,'Composition portefeuille'!$B$2:$D$6,3,FALSE)</f>
        <v>#N/A</v>
      </c>
      <c r="P165" s="24">
        <v>3603</v>
      </c>
      <c r="Q165" s="24" t="e">
        <f>VLOOKUP(G165,Listes!$G$2:$I$19,3,FALSE)</f>
        <v>#N/A</v>
      </c>
      <c r="R165" t="s">
        <v>149</v>
      </c>
      <c r="S165" s="109">
        <f t="shared" si="16"/>
        <v>0</v>
      </c>
      <c r="T165" s="110"/>
      <c r="U165" s="109" t="e">
        <f t="shared" si="17"/>
        <v>#N/A</v>
      </c>
    </row>
    <row r="166" spans="1:21" ht="17.25" customHeight="1" x14ac:dyDescent="0.2">
      <c r="A166" s="118"/>
      <c r="B166" s="119"/>
      <c r="C166" s="119"/>
      <c r="D166" s="188"/>
      <c r="E166" s="118"/>
      <c r="F166" s="121"/>
      <c r="G166" s="121"/>
      <c r="H166" s="207"/>
      <c r="I166" s="123"/>
      <c r="J166" s="111">
        <f t="shared" si="20"/>
        <v>0</v>
      </c>
      <c r="K166" s="210">
        <f t="shared" si="18"/>
        <v>0</v>
      </c>
      <c r="L166" s="111" t="e">
        <f>VLOOKUP(G166,Listes!$G$2:$H$19,2,FALSE)</f>
        <v>#N/A</v>
      </c>
      <c r="M166" s="39" t="e">
        <f t="shared" si="19"/>
        <v>#N/A</v>
      </c>
      <c r="O166" s="24" t="e">
        <f>VLOOKUP(A166,'Composition portefeuille'!$B$2:$D$6,3,FALSE)</f>
        <v>#N/A</v>
      </c>
      <c r="P166" s="24">
        <v>3603</v>
      </c>
      <c r="Q166" s="24" t="e">
        <f>VLOOKUP(G166,Listes!$G$2:$I$19,3,FALSE)</f>
        <v>#N/A</v>
      </c>
      <c r="R166" t="s">
        <v>149</v>
      </c>
      <c r="S166" s="109">
        <f t="shared" si="16"/>
        <v>0</v>
      </c>
      <c r="T166" s="110"/>
      <c r="U166" s="109" t="e">
        <f t="shared" si="17"/>
        <v>#N/A</v>
      </c>
    </row>
    <row r="167" spans="1:21" ht="17.25" customHeight="1" x14ac:dyDescent="0.2">
      <c r="A167" s="118"/>
      <c r="B167" s="119"/>
      <c r="C167" s="119"/>
      <c r="D167" s="188"/>
      <c r="E167" s="118"/>
      <c r="F167" s="121"/>
      <c r="G167" s="121"/>
      <c r="H167" s="207"/>
      <c r="I167" s="123"/>
      <c r="J167" s="111">
        <f t="shared" si="20"/>
        <v>0</v>
      </c>
      <c r="K167" s="210">
        <f t="shared" si="18"/>
        <v>0</v>
      </c>
      <c r="L167" s="111" t="e">
        <f>VLOOKUP(G167,Listes!$G$2:$H$19,2,FALSE)</f>
        <v>#N/A</v>
      </c>
      <c r="M167" s="39" t="e">
        <f t="shared" si="19"/>
        <v>#N/A</v>
      </c>
      <c r="O167" s="24" t="e">
        <f>VLOOKUP(A167,'Composition portefeuille'!$B$2:$D$6,3,FALSE)</f>
        <v>#N/A</v>
      </c>
      <c r="P167" s="24">
        <v>3603</v>
      </c>
      <c r="Q167" s="24" t="e">
        <f>VLOOKUP(G167,Listes!$G$2:$I$19,3,FALSE)</f>
        <v>#N/A</v>
      </c>
      <c r="R167" t="s">
        <v>149</v>
      </c>
      <c r="S167" s="109">
        <f t="shared" si="16"/>
        <v>0</v>
      </c>
      <c r="T167" s="110"/>
      <c r="U167" s="109" t="e">
        <f t="shared" si="17"/>
        <v>#N/A</v>
      </c>
    </row>
    <row r="168" spans="1:21" ht="17.25" customHeight="1" x14ac:dyDescent="0.2">
      <c r="A168" s="118"/>
      <c r="B168" s="119"/>
      <c r="C168" s="119"/>
      <c r="D168" s="188"/>
      <c r="E168" s="118"/>
      <c r="F168" s="121"/>
      <c r="G168" s="121"/>
      <c r="H168" s="207"/>
      <c r="I168" s="123"/>
      <c r="J168" s="111">
        <f t="shared" si="20"/>
        <v>0</v>
      </c>
      <c r="K168" s="210">
        <f t="shared" si="18"/>
        <v>0</v>
      </c>
      <c r="L168" s="111" t="e">
        <f>VLOOKUP(G168,Listes!$G$2:$H$19,2,FALSE)</f>
        <v>#N/A</v>
      </c>
      <c r="M168" s="39" t="e">
        <f t="shared" si="19"/>
        <v>#N/A</v>
      </c>
      <c r="O168" s="24" t="e">
        <f>VLOOKUP(A168,'Composition portefeuille'!$B$2:$D$6,3,FALSE)</f>
        <v>#N/A</v>
      </c>
      <c r="P168" s="24">
        <v>3603</v>
      </c>
      <c r="Q168" s="24" t="e">
        <f>VLOOKUP(G168,Listes!$G$2:$I$19,3,FALSE)</f>
        <v>#N/A</v>
      </c>
      <c r="R168" t="s">
        <v>149</v>
      </c>
      <c r="S168" s="109">
        <f t="shared" si="16"/>
        <v>0</v>
      </c>
      <c r="T168" s="110"/>
      <c r="U168" s="109" t="e">
        <f t="shared" si="17"/>
        <v>#N/A</v>
      </c>
    </row>
    <row r="169" spans="1:21" ht="17.25" customHeight="1" x14ac:dyDescent="0.2">
      <c r="A169" s="118"/>
      <c r="B169" s="119"/>
      <c r="C169" s="119"/>
      <c r="D169" s="188"/>
      <c r="E169" s="118"/>
      <c r="F169" s="121"/>
      <c r="G169" s="121"/>
      <c r="H169" s="207"/>
      <c r="I169" s="123"/>
      <c r="J169" s="111">
        <f t="shared" si="20"/>
        <v>0</v>
      </c>
      <c r="K169" s="210">
        <f t="shared" si="18"/>
        <v>0</v>
      </c>
      <c r="L169" s="111" t="e">
        <f>VLOOKUP(G169,Listes!$G$2:$H$19,2,FALSE)</f>
        <v>#N/A</v>
      </c>
      <c r="M169" s="39" t="e">
        <f t="shared" si="19"/>
        <v>#N/A</v>
      </c>
      <c r="O169" s="24" t="e">
        <f>VLOOKUP(A169,'Composition portefeuille'!$B$2:$D$6,3,FALSE)</f>
        <v>#N/A</v>
      </c>
      <c r="P169" s="24">
        <v>3603</v>
      </c>
      <c r="Q169" s="24" t="e">
        <f>VLOOKUP(G169,Listes!$G$2:$I$19,3,FALSE)</f>
        <v>#N/A</v>
      </c>
      <c r="R169" t="s">
        <v>149</v>
      </c>
      <c r="S169" s="109">
        <f t="shared" si="16"/>
        <v>0</v>
      </c>
      <c r="T169" s="110"/>
      <c r="U169" s="109" t="e">
        <f t="shared" si="17"/>
        <v>#N/A</v>
      </c>
    </row>
    <row r="170" spans="1:21" ht="17.25" customHeight="1" x14ac:dyDescent="0.2">
      <c r="A170" s="118"/>
      <c r="B170" s="119"/>
      <c r="C170" s="119"/>
      <c r="D170" s="188"/>
      <c r="E170" s="118"/>
      <c r="F170" s="121"/>
      <c r="G170" s="121"/>
      <c r="H170" s="207"/>
      <c r="I170" s="123"/>
      <c r="J170" s="111">
        <f t="shared" si="20"/>
        <v>0</v>
      </c>
      <c r="K170" s="210">
        <f t="shared" si="18"/>
        <v>0</v>
      </c>
      <c r="L170" s="111" t="e">
        <f>VLOOKUP(G170,Listes!$G$2:$H$19,2,FALSE)</f>
        <v>#N/A</v>
      </c>
      <c r="M170" s="39" t="e">
        <f t="shared" si="19"/>
        <v>#N/A</v>
      </c>
      <c r="O170" s="24" t="e">
        <f>VLOOKUP(A170,'Composition portefeuille'!$B$2:$D$6,3,FALSE)</f>
        <v>#N/A</v>
      </c>
      <c r="P170" s="24">
        <v>3603</v>
      </c>
      <c r="Q170" s="24" t="e">
        <f>VLOOKUP(G170,Listes!$G$2:$I$19,3,FALSE)</f>
        <v>#N/A</v>
      </c>
      <c r="R170" t="s">
        <v>149</v>
      </c>
      <c r="S170" s="109">
        <f t="shared" si="16"/>
        <v>0</v>
      </c>
      <c r="T170" s="110"/>
      <c r="U170" s="109" t="e">
        <f t="shared" si="17"/>
        <v>#N/A</v>
      </c>
    </row>
    <row r="171" spans="1:21" ht="17.25" customHeight="1" x14ac:dyDescent="0.2">
      <c r="A171" s="118"/>
      <c r="B171" s="119"/>
      <c r="C171" s="119"/>
      <c r="D171" s="188"/>
      <c r="E171" s="118"/>
      <c r="F171" s="121"/>
      <c r="G171" s="121"/>
      <c r="H171" s="207"/>
      <c r="I171" s="123"/>
      <c r="J171" s="111">
        <f t="shared" si="20"/>
        <v>0</v>
      </c>
      <c r="K171" s="210">
        <f t="shared" si="18"/>
        <v>0</v>
      </c>
      <c r="L171" s="111" t="e">
        <f>VLOOKUP(G171,Listes!$G$2:$H$19,2,FALSE)</f>
        <v>#N/A</v>
      </c>
      <c r="M171" s="39" t="e">
        <f t="shared" si="19"/>
        <v>#N/A</v>
      </c>
      <c r="O171" s="24" t="e">
        <f>VLOOKUP(A171,'Composition portefeuille'!$B$2:$D$6,3,FALSE)</f>
        <v>#N/A</v>
      </c>
      <c r="P171" s="24">
        <v>3603</v>
      </c>
      <c r="Q171" s="24" t="e">
        <f>VLOOKUP(G171,Listes!$G$2:$I$19,3,FALSE)</f>
        <v>#N/A</v>
      </c>
      <c r="R171" t="s">
        <v>149</v>
      </c>
      <c r="S171" s="109">
        <f t="shared" si="16"/>
        <v>0</v>
      </c>
      <c r="T171" s="110"/>
      <c r="U171" s="109" t="e">
        <f t="shared" si="17"/>
        <v>#N/A</v>
      </c>
    </row>
    <row r="172" spans="1:21" ht="17.25" customHeight="1" x14ac:dyDescent="0.2">
      <c r="A172" s="118"/>
      <c r="B172" s="119"/>
      <c r="C172" s="119"/>
      <c r="D172" s="188"/>
      <c r="E172" s="118"/>
      <c r="F172" s="121"/>
      <c r="G172" s="121"/>
      <c r="H172" s="207"/>
      <c r="I172" s="123"/>
      <c r="J172" s="111">
        <f t="shared" si="20"/>
        <v>0</v>
      </c>
      <c r="K172" s="210">
        <f t="shared" si="18"/>
        <v>0</v>
      </c>
      <c r="L172" s="111" t="e">
        <f>VLOOKUP(G172,Listes!$G$2:$H$19,2,FALSE)</f>
        <v>#N/A</v>
      </c>
      <c r="M172" s="39" t="e">
        <f t="shared" si="19"/>
        <v>#N/A</v>
      </c>
      <c r="O172" s="24" t="e">
        <f>VLOOKUP(A172,'Composition portefeuille'!$B$2:$D$6,3,FALSE)</f>
        <v>#N/A</v>
      </c>
      <c r="P172" s="24">
        <v>3603</v>
      </c>
      <c r="Q172" s="24" t="e">
        <f>VLOOKUP(G172,Listes!$G$2:$I$19,3,FALSE)</f>
        <v>#N/A</v>
      </c>
      <c r="R172" t="s">
        <v>149</v>
      </c>
      <c r="S172" s="109">
        <f t="shared" si="16"/>
        <v>0</v>
      </c>
      <c r="T172" s="110"/>
      <c r="U172" s="109" t="e">
        <f t="shared" si="17"/>
        <v>#N/A</v>
      </c>
    </row>
    <row r="173" spans="1:21" ht="17.25" customHeight="1" x14ac:dyDescent="0.2">
      <c r="A173" s="118"/>
      <c r="B173" s="119"/>
      <c r="C173" s="119"/>
      <c r="D173" s="188"/>
      <c r="E173" s="118"/>
      <c r="F173" s="121"/>
      <c r="G173" s="121"/>
      <c r="H173" s="207"/>
      <c r="I173" s="123"/>
      <c r="J173" s="111">
        <f t="shared" si="20"/>
        <v>0</v>
      </c>
      <c r="K173" s="210">
        <f t="shared" si="18"/>
        <v>0</v>
      </c>
      <c r="L173" s="111" t="e">
        <f>VLOOKUP(G173,Listes!$G$2:$H$19,2,FALSE)</f>
        <v>#N/A</v>
      </c>
      <c r="M173" s="39" t="e">
        <f t="shared" si="19"/>
        <v>#N/A</v>
      </c>
      <c r="O173" s="24" t="e">
        <f>VLOOKUP(A173,'Composition portefeuille'!$B$2:$D$6,3,FALSE)</f>
        <v>#N/A</v>
      </c>
      <c r="P173" s="24">
        <v>3603</v>
      </c>
      <c r="Q173" s="24" t="e">
        <f>VLOOKUP(G173,Listes!$G$2:$I$19,3,FALSE)</f>
        <v>#N/A</v>
      </c>
      <c r="R173" t="s">
        <v>149</v>
      </c>
      <c r="S173" s="109">
        <f t="shared" si="16"/>
        <v>0</v>
      </c>
      <c r="T173" s="110"/>
      <c r="U173" s="109" t="e">
        <f t="shared" si="17"/>
        <v>#N/A</v>
      </c>
    </row>
    <row r="174" spans="1:21" ht="17.25" customHeight="1" x14ac:dyDescent="0.2">
      <c r="A174" s="118"/>
      <c r="B174" s="119"/>
      <c r="C174" s="119"/>
      <c r="D174" s="188"/>
      <c r="E174" s="118"/>
      <c r="F174" s="121"/>
      <c r="G174" s="121"/>
      <c r="H174" s="207"/>
      <c r="I174" s="123"/>
      <c r="J174" s="111">
        <f t="shared" si="20"/>
        <v>0</v>
      </c>
      <c r="K174" s="210">
        <f t="shared" si="18"/>
        <v>0</v>
      </c>
      <c r="L174" s="111" t="e">
        <f>VLOOKUP(G174,Listes!$G$2:$H$19,2,FALSE)</f>
        <v>#N/A</v>
      </c>
      <c r="M174" s="39" t="e">
        <f t="shared" si="19"/>
        <v>#N/A</v>
      </c>
      <c r="O174" s="24" t="e">
        <f>VLOOKUP(A174,'Composition portefeuille'!$B$2:$D$6,3,FALSE)</f>
        <v>#N/A</v>
      </c>
      <c r="P174" s="24">
        <v>3603</v>
      </c>
      <c r="Q174" s="24" t="e">
        <f>VLOOKUP(G174,Listes!$G$2:$I$19,3,FALSE)</f>
        <v>#N/A</v>
      </c>
      <c r="R174" t="s">
        <v>149</v>
      </c>
      <c r="S174" s="109">
        <f t="shared" si="16"/>
        <v>0</v>
      </c>
      <c r="T174" s="110"/>
      <c r="U174" s="109" t="e">
        <f t="shared" si="17"/>
        <v>#N/A</v>
      </c>
    </row>
    <row r="175" spans="1:21" ht="17.45" customHeight="1" x14ac:dyDescent="0.2">
      <c r="A175" s="118"/>
      <c r="B175" s="119"/>
      <c r="C175" s="119"/>
      <c r="D175" s="188"/>
      <c r="E175" s="118"/>
      <c r="F175" s="121"/>
      <c r="G175" s="121"/>
      <c r="H175" s="207"/>
      <c r="I175" s="123"/>
      <c r="J175" s="111">
        <f t="shared" si="20"/>
        <v>0</v>
      </c>
      <c r="K175" s="210">
        <f t="shared" si="18"/>
        <v>0</v>
      </c>
      <c r="L175" s="111" t="e">
        <f>VLOOKUP(G175,Listes!$G$2:$H$19,2,FALSE)</f>
        <v>#N/A</v>
      </c>
      <c r="M175" s="39" t="e">
        <f t="shared" si="19"/>
        <v>#N/A</v>
      </c>
      <c r="O175" s="24" t="e">
        <f>VLOOKUP(A175,'Composition portefeuille'!$B$2:$D$6,3,FALSE)</f>
        <v>#N/A</v>
      </c>
      <c r="P175" s="24">
        <v>3603</v>
      </c>
      <c r="Q175" s="24" t="e">
        <f>VLOOKUP(G175,Listes!$G$2:$I$19,3,FALSE)</f>
        <v>#N/A</v>
      </c>
      <c r="R175" t="s">
        <v>149</v>
      </c>
      <c r="S175" s="109">
        <f t="shared" si="16"/>
        <v>0</v>
      </c>
      <c r="T175" s="110"/>
      <c r="U175" s="109" t="e">
        <f t="shared" si="17"/>
        <v>#N/A</v>
      </c>
    </row>
    <row r="176" spans="1:21" ht="17.45" customHeight="1" x14ac:dyDescent="0.2">
      <c r="A176" s="118"/>
      <c r="B176" s="119"/>
      <c r="C176" s="119"/>
      <c r="D176" s="188"/>
      <c r="E176" s="118"/>
      <c r="F176" s="121"/>
      <c r="G176" s="121"/>
      <c r="H176" s="207"/>
      <c r="I176" s="123"/>
      <c r="J176" s="111">
        <f t="shared" si="20"/>
        <v>0</v>
      </c>
      <c r="K176" s="210">
        <f t="shared" si="18"/>
        <v>0</v>
      </c>
      <c r="L176" s="111" t="e">
        <f>VLOOKUP(G176,Listes!$G$2:$H$19,2,FALSE)</f>
        <v>#N/A</v>
      </c>
      <c r="M176" s="39" t="e">
        <f t="shared" si="19"/>
        <v>#N/A</v>
      </c>
      <c r="O176" s="24" t="e">
        <f>VLOOKUP(A176,'Composition portefeuille'!$B$2:$D$6,3,FALSE)</f>
        <v>#N/A</v>
      </c>
      <c r="P176" s="24">
        <v>3603</v>
      </c>
      <c r="Q176" s="24" t="e">
        <f>VLOOKUP(G176,Listes!$G$2:$I$19,3,FALSE)</f>
        <v>#N/A</v>
      </c>
      <c r="R176" t="s">
        <v>149</v>
      </c>
      <c r="S176" s="109">
        <f t="shared" si="16"/>
        <v>0</v>
      </c>
      <c r="T176" s="110"/>
      <c r="U176" s="109" t="e">
        <f t="shared" si="17"/>
        <v>#N/A</v>
      </c>
    </row>
    <row r="177" spans="1:21" ht="17.45" customHeight="1" x14ac:dyDescent="0.2">
      <c r="A177" s="118"/>
      <c r="B177" s="119"/>
      <c r="C177" s="119"/>
      <c r="D177" s="188"/>
      <c r="E177" s="118"/>
      <c r="F177" s="121"/>
      <c r="G177" s="121"/>
      <c r="H177" s="207"/>
      <c r="I177" s="123"/>
      <c r="J177" s="111">
        <f t="shared" si="20"/>
        <v>0</v>
      </c>
      <c r="K177" s="210">
        <f t="shared" si="18"/>
        <v>0</v>
      </c>
      <c r="L177" s="111" t="e">
        <f>VLOOKUP(G177,Listes!$G$2:$H$19,2,FALSE)</f>
        <v>#N/A</v>
      </c>
      <c r="M177" s="39" t="e">
        <f t="shared" si="19"/>
        <v>#N/A</v>
      </c>
      <c r="O177" s="24" t="e">
        <f>VLOOKUP(A177,'Composition portefeuille'!$B$2:$D$6,3,FALSE)</f>
        <v>#N/A</v>
      </c>
      <c r="P177" s="24">
        <v>3603</v>
      </c>
      <c r="Q177" s="24" t="e">
        <f>VLOOKUP(G177,Listes!$G$2:$I$19,3,FALSE)</f>
        <v>#N/A</v>
      </c>
      <c r="R177" t="s">
        <v>149</v>
      </c>
      <c r="S177" s="109">
        <f t="shared" si="16"/>
        <v>0</v>
      </c>
      <c r="T177" s="110"/>
      <c r="U177" s="109" t="e">
        <f t="shared" si="17"/>
        <v>#N/A</v>
      </c>
    </row>
    <row r="178" spans="1:21" ht="17.45" customHeight="1" x14ac:dyDescent="0.2">
      <c r="A178" s="118"/>
      <c r="B178" s="119"/>
      <c r="C178" s="119"/>
      <c r="D178" s="188"/>
      <c r="E178" s="118"/>
      <c r="F178" s="121"/>
      <c r="G178" s="121"/>
      <c r="H178" s="207"/>
      <c r="I178" s="123"/>
      <c r="J178" s="111">
        <f t="shared" si="20"/>
        <v>0</v>
      </c>
      <c r="K178" s="210">
        <f t="shared" si="18"/>
        <v>0</v>
      </c>
      <c r="L178" s="111" t="e">
        <f>VLOOKUP(G178,Listes!$G$2:$H$19,2,FALSE)</f>
        <v>#N/A</v>
      </c>
      <c r="M178" s="39" t="e">
        <f t="shared" si="19"/>
        <v>#N/A</v>
      </c>
      <c r="O178" s="24" t="e">
        <f>VLOOKUP(A178,'Composition portefeuille'!$B$2:$D$6,3,FALSE)</f>
        <v>#N/A</v>
      </c>
      <c r="P178" s="24">
        <v>3603</v>
      </c>
      <c r="Q178" s="24" t="e">
        <f>VLOOKUP(G178,Listes!$G$2:$I$19,3,FALSE)</f>
        <v>#N/A</v>
      </c>
      <c r="R178" t="s">
        <v>149</v>
      </c>
      <c r="S178" s="109">
        <f t="shared" si="16"/>
        <v>0</v>
      </c>
      <c r="T178" s="110"/>
      <c r="U178" s="109" t="e">
        <f t="shared" si="17"/>
        <v>#N/A</v>
      </c>
    </row>
    <row r="179" spans="1:21" ht="17.45" customHeight="1" x14ac:dyDescent="0.2">
      <c r="A179" s="118"/>
      <c r="B179" s="119"/>
      <c r="C179" s="119"/>
      <c r="D179" s="188"/>
      <c r="E179" s="118"/>
      <c r="F179" s="121"/>
      <c r="G179" s="121"/>
      <c r="H179" s="207"/>
      <c r="I179" s="123"/>
      <c r="J179" s="111">
        <f t="shared" si="20"/>
        <v>0</v>
      </c>
      <c r="K179" s="210">
        <f t="shared" si="18"/>
        <v>0</v>
      </c>
      <c r="L179" s="111" t="e">
        <f>VLOOKUP(G179,Listes!$G$2:$H$19,2,FALSE)</f>
        <v>#N/A</v>
      </c>
      <c r="M179" s="39" t="e">
        <f t="shared" si="19"/>
        <v>#N/A</v>
      </c>
      <c r="O179" s="24" t="e">
        <f>VLOOKUP(A179,'Composition portefeuille'!$B$2:$D$6,3,FALSE)</f>
        <v>#N/A</v>
      </c>
      <c r="P179" s="24">
        <v>3603</v>
      </c>
      <c r="Q179" s="24" t="e">
        <f>VLOOKUP(G179,Listes!$G$2:$I$19,3,FALSE)</f>
        <v>#N/A</v>
      </c>
      <c r="R179" t="s">
        <v>149</v>
      </c>
      <c r="S179" s="109">
        <f t="shared" si="16"/>
        <v>0</v>
      </c>
      <c r="T179" s="110"/>
      <c r="U179" s="109" t="e">
        <f t="shared" si="17"/>
        <v>#N/A</v>
      </c>
    </row>
    <row r="180" spans="1:21" ht="17.45" customHeight="1" x14ac:dyDescent="0.2">
      <c r="A180" s="118"/>
      <c r="B180" s="119"/>
      <c r="C180" s="119"/>
      <c r="D180" s="188"/>
      <c r="E180" s="118"/>
      <c r="F180" s="121"/>
      <c r="G180" s="121"/>
      <c r="H180" s="207"/>
      <c r="I180" s="123"/>
      <c r="J180" s="111">
        <f t="shared" si="20"/>
        <v>0</v>
      </c>
      <c r="K180" s="210">
        <f t="shared" si="18"/>
        <v>0</v>
      </c>
      <c r="L180" s="111" t="e">
        <f>VLOOKUP(G180,Listes!$G$2:$H$19,2,FALSE)</f>
        <v>#N/A</v>
      </c>
      <c r="M180" s="39" t="e">
        <f t="shared" si="19"/>
        <v>#N/A</v>
      </c>
      <c r="O180" s="24" t="e">
        <f>VLOOKUP(A180,'Composition portefeuille'!$B$2:$D$6,3,FALSE)</f>
        <v>#N/A</v>
      </c>
      <c r="P180" s="24">
        <v>3603</v>
      </c>
      <c r="Q180" s="24" t="e">
        <f>VLOOKUP(G180,Listes!$G$2:$I$19,3,FALSE)</f>
        <v>#N/A</v>
      </c>
      <c r="R180" t="s">
        <v>149</v>
      </c>
      <c r="S180" s="109">
        <f t="shared" si="16"/>
        <v>0</v>
      </c>
      <c r="T180" s="110"/>
      <c r="U180" s="109" t="e">
        <f t="shared" si="17"/>
        <v>#N/A</v>
      </c>
    </row>
    <row r="181" spans="1:21" ht="17.45" customHeight="1" x14ac:dyDescent="0.2">
      <c r="A181" s="118"/>
      <c r="B181" s="119"/>
      <c r="C181" s="119"/>
      <c r="D181" s="188"/>
      <c r="E181" s="118"/>
      <c r="F181" s="121"/>
      <c r="G181" s="121"/>
      <c r="H181" s="207"/>
      <c r="I181" s="123"/>
      <c r="J181" s="111">
        <f t="shared" si="20"/>
        <v>0</v>
      </c>
      <c r="K181" s="210">
        <f t="shared" si="18"/>
        <v>0</v>
      </c>
      <c r="L181" s="111" t="e">
        <f>VLOOKUP(G181,Listes!$G$2:$H$19,2,FALSE)</f>
        <v>#N/A</v>
      </c>
      <c r="M181" s="39" t="e">
        <f t="shared" si="19"/>
        <v>#N/A</v>
      </c>
      <c r="O181" s="24" t="e">
        <f>VLOOKUP(A181,'Composition portefeuille'!$B$2:$D$6,3,FALSE)</f>
        <v>#N/A</v>
      </c>
      <c r="P181" s="24">
        <v>3603</v>
      </c>
      <c r="Q181" s="24" t="e">
        <f>VLOOKUP(G181,Listes!$G$2:$I$19,3,FALSE)</f>
        <v>#N/A</v>
      </c>
      <c r="R181" t="s">
        <v>149</v>
      </c>
      <c r="S181" s="109">
        <f t="shared" si="16"/>
        <v>0</v>
      </c>
      <c r="T181" s="110"/>
      <c r="U181" s="109" t="e">
        <f t="shared" si="17"/>
        <v>#N/A</v>
      </c>
    </row>
    <row r="182" spans="1:21" ht="17.45" customHeight="1" x14ac:dyDescent="0.2">
      <c r="A182" s="118"/>
      <c r="B182" s="119"/>
      <c r="C182" s="119"/>
      <c r="D182" s="188"/>
      <c r="E182" s="118"/>
      <c r="F182" s="121"/>
      <c r="G182" s="121"/>
      <c r="H182" s="207"/>
      <c r="I182" s="123"/>
      <c r="J182" s="111">
        <f t="shared" si="20"/>
        <v>0</v>
      </c>
      <c r="K182" s="210">
        <f t="shared" si="18"/>
        <v>0</v>
      </c>
      <c r="L182" s="111" t="e">
        <f>VLOOKUP(G182,Listes!$G$2:$H$19,2,FALSE)</f>
        <v>#N/A</v>
      </c>
      <c r="M182" s="39" t="e">
        <f t="shared" si="19"/>
        <v>#N/A</v>
      </c>
      <c r="O182" s="24" t="e">
        <f>VLOOKUP(A182,'Composition portefeuille'!$B$2:$D$6,3,FALSE)</f>
        <v>#N/A</v>
      </c>
      <c r="P182" s="24">
        <v>3603</v>
      </c>
      <c r="Q182" s="24" t="e">
        <f>VLOOKUP(G182,Listes!$G$2:$I$19,3,FALSE)</f>
        <v>#N/A</v>
      </c>
      <c r="R182" t="s">
        <v>149</v>
      </c>
      <c r="S182" s="109">
        <f t="shared" si="16"/>
        <v>0</v>
      </c>
      <c r="T182" s="110"/>
      <c r="U182" s="109" t="e">
        <f t="shared" si="17"/>
        <v>#N/A</v>
      </c>
    </row>
    <row r="183" spans="1:21" ht="17.45" customHeight="1" x14ac:dyDescent="0.2">
      <c r="A183" s="118"/>
      <c r="B183" s="119"/>
      <c r="C183" s="119"/>
      <c r="D183" s="188"/>
      <c r="E183" s="118"/>
      <c r="F183" s="121"/>
      <c r="G183" s="121"/>
      <c r="H183" s="207"/>
      <c r="I183" s="123"/>
      <c r="J183" s="111">
        <f t="shared" si="20"/>
        <v>0</v>
      </c>
      <c r="K183" s="210">
        <f t="shared" si="18"/>
        <v>0</v>
      </c>
      <c r="L183" s="111" t="e">
        <f>VLOOKUP(G183,Listes!$G$2:$H$19,2,FALSE)</f>
        <v>#N/A</v>
      </c>
      <c r="M183" s="39" t="e">
        <f t="shared" si="19"/>
        <v>#N/A</v>
      </c>
      <c r="O183" s="24" t="e">
        <f>VLOOKUP(A183,'Composition portefeuille'!$B$2:$D$6,3,FALSE)</f>
        <v>#N/A</v>
      </c>
      <c r="P183" s="24">
        <v>3603</v>
      </c>
      <c r="Q183" s="24" t="e">
        <f>VLOOKUP(G183,Listes!$G$2:$I$19,3,FALSE)</f>
        <v>#N/A</v>
      </c>
      <c r="R183" t="s">
        <v>149</v>
      </c>
      <c r="S183" s="109">
        <f t="shared" si="16"/>
        <v>0</v>
      </c>
      <c r="T183" s="110"/>
      <c r="U183" s="109" t="e">
        <f t="shared" si="17"/>
        <v>#N/A</v>
      </c>
    </row>
    <row r="184" spans="1:21" ht="17.45" customHeight="1" x14ac:dyDescent="0.2">
      <c r="A184" s="118"/>
      <c r="B184" s="119"/>
      <c r="C184" s="119"/>
      <c r="D184" s="188"/>
      <c r="E184" s="118"/>
      <c r="F184" s="121"/>
      <c r="G184" s="121"/>
      <c r="H184" s="207"/>
      <c r="I184" s="123"/>
      <c r="J184" s="111">
        <f t="shared" si="20"/>
        <v>0</v>
      </c>
      <c r="K184" s="210">
        <f t="shared" si="18"/>
        <v>0</v>
      </c>
      <c r="L184" s="111" t="e">
        <f>VLOOKUP(G184,Listes!$G$2:$H$19,2,FALSE)</f>
        <v>#N/A</v>
      </c>
      <c r="M184" s="39" t="e">
        <f t="shared" si="19"/>
        <v>#N/A</v>
      </c>
      <c r="O184" s="24" t="e">
        <f>VLOOKUP(A184,'Composition portefeuille'!$B$2:$D$6,3,FALSE)</f>
        <v>#N/A</v>
      </c>
      <c r="P184" s="24">
        <v>3603</v>
      </c>
      <c r="Q184" s="24" t="e">
        <f>VLOOKUP(G184,Listes!$G$2:$I$19,3,FALSE)</f>
        <v>#N/A</v>
      </c>
      <c r="R184" t="s">
        <v>149</v>
      </c>
      <c r="S184" s="109">
        <f t="shared" si="16"/>
        <v>0</v>
      </c>
      <c r="T184" s="110"/>
      <c r="U184" s="109" t="e">
        <f t="shared" si="17"/>
        <v>#N/A</v>
      </c>
    </row>
    <row r="185" spans="1:21" ht="17.45" customHeight="1" x14ac:dyDescent="0.2">
      <c r="A185" s="118"/>
      <c r="B185" s="119"/>
      <c r="C185" s="119"/>
      <c r="D185" s="188"/>
      <c r="E185" s="118"/>
      <c r="F185" s="121"/>
      <c r="G185" s="121"/>
      <c r="H185" s="207"/>
      <c r="I185" s="123"/>
      <c r="J185" s="111">
        <f t="shared" si="10"/>
        <v>0</v>
      </c>
      <c r="K185" s="210">
        <f t="shared" si="6"/>
        <v>0</v>
      </c>
      <c r="L185" s="111" t="e">
        <f>VLOOKUP(G185,Listes!$G$2:$H$19,2,FALSE)</f>
        <v>#N/A</v>
      </c>
      <c r="M185" s="39" t="e">
        <f t="shared" si="7"/>
        <v>#N/A</v>
      </c>
      <c r="O185" s="24" t="e">
        <f>VLOOKUP(A185,'Composition portefeuille'!$B$2:$D$6,3,FALSE)</f>
        <v>#N/A</v>
      </c>
      <c r="P185" s="24">
        <v>3603</v>
      </c>
      <c r="Q185" s="24" t="e">
        <f>VLOOKUP(G185,Listes!$G$2:$I$19,3,FALSE)</f>
        <v>#N/A</v>
      </c>
      <c r="R185" t="s">
        <v>149</v>
      </c>
      <c r="S185" s="109">
        <f t="shared" si="8"/>
        <v>0</v>
      </c>
      <c r="T185" s="110"/>
      <c r="U185" s="109" t="e">
        <f t="shared" si="9"/>
        <v>#N/A</v>
      </c>
    </row>
    <row r="186" spans="1:21" ht="17.45" customHeight="1" x14ac:dyDescent="0.2">
      <c r="A186" s="118"/>
      <c r="B186" s="119"/>
      <c r="C186" s="119"/>
      <c r="D186" s="188"/>
      <c r="E186" s="118"/>
      <c r="F186" s="121"/>
      <c r="G186" s="121"/>
      <c r="H186" s="207"/>
      <c r="I186" s="123"/>
      <c r="J186" s="111">
        <f t="shared" si="10"/>
        <v>0</v>
      </c>
      <c r="K186" s="210">
        <f t="shared" si="6"/>
        <v>0</v>
      </c>
      <c r="L186" s="111" t="e">
        <f>VLOOKUP(G186,Listes!$G$2:$H$19,2,FALSE)</f>
        <v>#N/A</v>
      </c>
      <c r="M186" s="39" t="e">
        <f t="shared" si="7"/>
        <v>#N/A</v>
      </c>
      <c r="O186" s="24" t="e">
        <f>VLOOKUP(A186,'Composition portefeuille'!$B$2:$D$6,3,FALSE)</f>
        <v>#N/A</v>
      </c>
      <c r="P186" s="24">
        <v>3603</v>
      </c>
      <c r="Q186" s="24" t="e">
        <f>VLOOKUP(G186,Listes!$G$2:$I$19,3,FALSE)</f>
        <v>#N/A</v>
      </c>
      <c r="R186" t="s">
        <v>149</v>
      </c>
      <c r="S186" s="109">
        <f t="shared" si="8"/>
        <v>0</v>
      </c>
      <c r="T186" s="110"/>
      <c r="U186" s="109" t="e">
        <f t="shared" si="9"/>
        <v>#N/A</v>
      </c>
    </row>
    <row r="187" spans="1:21" ht="17.45" customHeight="1" x14ac:dyDescent="0.2">
      <c r="A187" s="118"/>
      <c r="B187" s="119"/>
      <c r="C187" s="119"/>
      <c r="D187" s="188"/>
      <c r="E187" s="118"/>
      <c r="F187" s="121"/>
      <c r="G187" s="121"/>
      <c r="H187" s="207"/>
      <c r="I187" s="123"/>
      <c r="J187" s="111">
        <f t="shared" si="10"/>
        <v>0</v>
      </c>
      <c r="K187" s="210">
        <f t="shared" si="6"/>
        <v>0</v>
      </c>
      <c r="L187" s="111" t="e">
        <f>VLOOKUP(G187,Listes!$G$2:$H$19,2,FALSE)</f>
        <v>#N/A</v>
      </c>
      <c r="M187" s="39" t="e">
        <f t="shared" si="7"/>
        <v>#N/A</v>
      </c>
      <c r="O187" s="24" t="e">
        <f>VLOOKUP(A187,'Composition portefeuille'!$B$2:$D$6,3,FALSE)</f>
        <v>#N/A</v>
      </c>
      <c r="P187" s="24">
        <v>3603</v>
      </c>
      <c r="Q187" s="24" t="e">
        <f>VLOOKUP(G187,Listes!$G$2:$I$19,3,FALSE)</f>
        <v>#N/A</v>
      </c>
      <c r="R187" t="s">
        <v>149</v>
      </c>
      <c r="S187" s="109">
        <f t="shared" si="8"/>
        <v>0</v>
      </c>
      <c r="T187" s="110"/>
      <c r="U187" s="109" t="e">
        <f t="shared" si="9"/>
        <v>#N/A</v>
      </c>
    </row>
    <row r="188" spans="1:21" ht="17.45" customHeight="1" x14ac:dyDescent="0.2">
      <c r="A188" s="118"/>
      <c r="B188" s="119"/>
      <c r="C188" s="119"/>
      <c r="D188" s="188"/>
      <c r="E188" s="118"/>
      <c r="F188" s="121"/>
      <c r="G188" s="121"/>
      <c r="H188" s="207"/>
      <c r="I188" s="123"/>
      <c r="J188" s="111">
        <f t="shared" si="10"/>
        <v>0</v>
      </c>
      <c r="K188" s="210">
        <f t="shared" si="6"/>
        <v>0</v>
      </c>
      <c r="L188" s="111" t="e">
        <f>VLOOKUP(G188,Listes!$G$2:$H$19,2,FALSE)</f>
        <v>#N/A</v>
      </c>
      <c r="M188" s="39" t="e">
        <f t="shared" si="7"/>
        <v>#N/A</v>
      </c>
      <c r="O188" s="24" t="e">
        <f>VLOOKUP(A188,'Composition portefeuille'!$B$2:$D$6,3,FALSE)</f>
        <v>#N/A</v>
      </c>
      <c r="P188" s="24">
        <v>3603</v>
      </c>
      <c r="Q188" s="24" t="e">
        <f>VLOOKUP(G188,Listes!$G$2:$I$19,3,FALSE)</f>
        <v>#N/A</v>
      </c>
      <c r="R188" t="s">
        <v>149</v>
      </c>
      <c r="S188" s="109">
        <f t="shared" si="8"/>
        <v>0</v>
      </c>
      <c r="T188" s="110"/>
      <c r="U188" s="109" t="e">
        <f t="shared" si="9"/>
        <v>#N/A</v>
      </c>
    </row>
    <row r="189" spans="1:21" ht="17.45" customHeight="1" x14ac:dyDescent="0.2">
      <c r="A189" s="118"/>
      <c r="B189" s="119"/>
      <c r="C189" s="119"/>
      <c r="D189" s="188"/>
      <c r="E189" s="118"/>
      <c r="F189" s="121"/>
      <c r="G189" s="121"/>
      <c r="H189" s="207"/>
      <c r="I189" s="123"/>
      <c r="J189" s="111">
        <f t="shared" si="10"/>
        <v>0</v>
      </c>
      <c r="K189" s="210">
        <f t="shared" si="6"/>
        <v>0</v>
      </c>
      <c r="L189" s="111" t="e">
        <f>VLOOKUP(G189,Listes!$G$2:$H$19,2,FALSE)</f>
        <v>#N/A</v>
      </c>
      <c r="M189" s="39" t="e">
        <f t="shared" si="7"/>
        <v>#N/A</v>
      </c>
      <c r="O189" s="24" t="e">
        <f>VLOOKUP(A189,'Composition portefeuille'!$B$2:$D$6,3,FALSE)</f>
        <v>#N/A</v>
      </c>
      <c r="P189" s="24">
        <v>3603</v>
      </c>
      <c r="Q189" s="24" t="e">
        <f>VLOOKUP(G189,Listes!$G$2:$I$19,3,FALSE)</f>
        <v>#N/A</v>
      </c>
      <c r="R189" t="s">
        <v>149</v>
      </c>
      <c r="S189" s="109">
        <f t="shared" si="8"/>
        <v>0</v>
      </c>
      <c r="T189" s="110"/>
      <c r="U189" s="109" t="e">
        <f t="shared" si="9"/>
        <v>#N/A</v>
      </c>
    </row>
    <row r="190" spans="1:21" ht="17.45" customHeight="1" x14ac:dyDescent="0.2">
      <c r="A190" s="118"/>
      <c r="B190" s="119"/>
      <c r="C190" s="119"/>
      <c r="D190" s="188"/>
      <c r="E190" s="118"/>
      <c r="F190" s="121"/>
      <c r="G190" s="121"/>
      <c r="H190" s="207"/>
      <c r="I190" s="123"/>
      <c r="J190" s="111">
        <f t="shared" si="10"/>
        <v>0</v>
      </c>
      <c r="K190" s="210">
        <f t="shared" si="6"/>
        <v>0</v>
      </c>
      <c r="L190" s="111" t="e">
        <f>VLOOKUP(G190,Listes!$G$2:$H$19,2,FALSE)</f>
        <v>#N/A</v>
      </c>
      <c r="M190" s="39" t="e">
        <f t="shared" si="7"/>
        <v>#N/A</v>
      </c>
      <c r="O190" s="24" t="e">
        <f>VLOOKUP(A190,'Composition portefeuille'!$B$2:$D$6,3,FALSE)</f>
        <v>#N/A</v>
      </c>
      <c r="P190" s="24">
        <v>3603</v>
      </c>
      <c r="Q190" s="24" t="e">
        <f>VLOOKUP(G190,Listes!$G$2:$I$19,3,FALSE)</f>
        <v>#N/A</v>
      </c>
      <c r="R190" t="s">
        <v>149</v>
      </c>
      <c r="S190" s="109">
        <f t="shared" si="8"/>
        <v>0</v>
      </c>
      <c r="T190" s="110"/>
      <c r="U190" s="109" t="e">
        <f t="shared" si="9"/>
        <v>#N/A</v>
      </c>
    </row>
    <row r="191" spans="1:21" ht="17.45" customHeight="1" x14ac:dyDescent="0.2">
      <c r="A191" s="118"/>
      <c r="B191" s="119"/>
      <c r="C191" s="119"/>
      <c r="D191" s="188"/>
      <c r="E191" s="118"/>
      <c r="F191" s="121"/>
      <c r="G191" s="121"/>
      <c r="H191" s="207"/>
      <c r="I191" s="123"/>
      <c r="J191" s="111">
        <f t="shared" si="10"/>
        <v>0</v>
      </c>
      <c r="K191" s="210">
        <f t="shared" si="6"/>
        <v>0</v>
      </c>
      <c r="L191" s="111" t="e">
        <f>VLOOKUP(G191,Listes!$G$2:$H$19,2,FALSE)</f>
        <v>#N/A</v>
      </c>
      <c r="M191" s="39" t="e">
        <f t="shared" si="7"/>
        <v>#N/A</v>
      </c>
      <c r="O191" s="24" t="e">
        <f>VLOOKUP(A191,'Composition portefeuille'!$B$2:$D$6,3,FALSE)</f>
        <v>#N/A</v>
      </c>
      <c r="P191" s="24">
        <v>3603</v>
      </c>
      <c r="Q191" s="24" t="e">
        <f>VLOOKUP(G191,Listes!$G$2:$I$19,3,FALSE)</f>
        <v>#N/A</v>
      </c>
      <c r="R191" t="s">
        <v>149</v>
      </c>
      <c r="S191" s="109">
        <f t="shared" si="8"/>
        <v>0</v>
      </c>
      <c r="T191" s="110"/>
      <c r="U191" s="109" t="e">
        <f t="shared" si="9"/>
        <v>#N/A</v>
      </c>
    </row>
    <row r="192" spans="1:21" ht="17.45" customHeight="1" x14ac:dyDescent="0.2">
      <c r="A192" s="118"/>
      <c r="B192" s="119"/>
      <c r="C192" s="119"/>
      <c r="D192" s="188"/>
      <c r="E192" s="118"/>
      <c r="F192" s="121"/>
      <c r="G192" s="121"/>
      <c r="H192" s="207"/>
      <c r="I192" s="123"/>
      <c r="J192" s="111">
        <f t="shared" si="10"/>
        <v>0</v>
      </c>
      <c r="K192" s="210">
        <f t="shared" si="6"/>
        <v>0</v>
      </c>
      <c r="L192" s="111" t="e">
        <f>VLOOKUP(G192,Listes!$G$2:$H$19,2,FALSE)</f>
        <v>#N/A</v>
      </c>
      <c r="M192" s="39" t="e">
        <f t="shared" si="7"/>
        <v>#N/A</v>
      </c>
      <c r="O192" s="24" t="e">
        <f>VLOOKUP(A192,'Composition portefeuille'!$B$2:$D$6,3,FALSE)</f>
        <v>#N/A</v>
      </c>
      <c r="P192" s="24">
        <v>3603</v>
      </c>
      <c r="Q192" s="24" t="e">
        <f>VLOOKUP(G192,Listes!$G$2:$I$19,3,FALSE)</f>
        <v>#N/A</v>
      </c>
      <c r="R192" t="s">
        <v>149</v>
      </c>
      <c r="S192" s="109">
        <f t="shared" si="8"/>
        <v>0</v>
      </c>
      <c r="T192" s="110"/>
      <c r="U192" s="109" t="e">
        <f t="shared" si="9"/>
        <v>#N/A</v>
      </c>
    </row>
    <row r="193" spans="1:21" ht="17.45" customHeight="1" x14ac:dyDescent="0.2">
      <c r="A193" s="118"/>
      <c r="B193" s="119"/>
      <c r="C193" s="119"/>
      <c r="D193" s="188"/>
      <c r="E193" s="118"/>
      <c r="F193" s="121"/>
      <c r="G193" s="121"/>
      <c r="H193" s="207"/>
      <c r="I193" s="123"/>
      <c r="J193" s="111">
        <f t="shared" si="10"/>
        <v>0</v>
      </c>
      <c r="K193" s="210">
        <f t="shared" si="6"/>
        <v>0</v>
      </c>
      <c r="L193" s="111" t="e">
        <f>VLOOKUP(G193,Listes!$G$2:$H$19,2,FALSE)</f>
        <v>#N/A</v>
      </c>
      <c r="M193" s="39" t="e">
        <f t="shared" si="7"/>
        <v>#N/A</v>
      </c>
      <c r="O193" s="24" t="e">
        <f>VLOOKUP(A193,'Composition portefeuille'!$B$2:$D$6,3,FALSE)</f>
        <v>#N/A</v>
      </c>
      <c r="P193" s="24">
        <v>3603</v>
      </c>
      <c r="Q193" s="24" t="e">
        <f>VLOOKUP(G193,Listes!$G$2:$I$19,3,FALSE)</f>
        <v>#N/A</v>
      </c>
      <c r="R193" t="s">
        <v>149</v>
      </c>
      <c r="S193" s="109">
        <f t="shared" si="8"/>
        <v>0</v>
      </c>
      <c r="T193" s="110"/>
      <c r="U193" s="109" t="e">
        <f t="shared" si="9"/>
        <v>#N/A</v>
      </c>
    </row>
    <row r="194" spans="1:21" ht="17.45" customHeight="1" x14ac:dyDescent="0.2">
      <c r="A194" s="118"/>
      <c r="B194" s="119"/>
      <c r="C194" s="119"/>
      <c r="D194" s="188"/>
      <c r="E194" s="118"/>
      <c r="F194" s="121"/>
      <c r="G194" s="121"/>
      <c r="H194" s="207"/>
      <c r="I194" s="123"/>
      <c r="J194" s="111">
        <f t="shared" si="10"/>
        <v>0</v>
      </c>
      <c r="K194" s="210">
        <f t="shared" si="6"/>
        <v>0</v>
      </c>
      <c r="L194" s="111" t="e">
        <f>VLOOKUP(G194,Listes!$G$2:$H$19,2,FALSE)</f>
        <v>#N/A</v>
      </c>
      <c r="M194" s="39" t="e">
        <f t="shared" si="7"/>
        <v>#N/A</v>
      </c>
      <c r="O194" s="24" t="e">
        <f>VLOOKUP(A194,'Composition portefeuille'!$B$2:$D$6,3,FALSE)</f>
        <v>#N/A</v>
      </c>
      <c r="P194" s="24">
        <v>3603</v>
      </c>
      <c r="Q194" s="24" t="e">
        <f>VLOOKUP(G194,Listes!$G$2:$I$19,3,FALSE)</f>
        <v>#N/A</v>
      </c>
      <c r="R194" t="s">
        <v>149</v>
      </c>
      <c r="S194" s="109">
        <f t="shared" si="8"/>
        <v>0</v>
      </c>
      <c r="T194" s="110"/>
      <c r="U194" s="109" t="e">
        <f t="shared" si="9"/>
        <v>#N/A</v>
      </c>
    </row>
    <row r="195" spans="1:21" ht="17.45" customHeight="1" x14ac:dyDescent="0.2">
      <c r="A195" s="118"/>
      <c r="B195" s="119"/>
      <c r="C195" s="119"/>
      <c r="D195" s="188"/>
      <c r="E195" s="118"/>
      <c r="F195" s="121"/>
      <c r="G195" s="121"/>
      <c r="H195" s="207"/>
      <c r="I195" s="123"/>
      <c r="J195" s="111">
        <f t="shared" si="10"/>
        <v>0</v>
      </c>
      <c r="K195" s="210">
        <f t="shared" si="6"/>
        <v>0</v>
      </c>
      <c r="L195" s="111" t="e">
        <f>VLOOKUP(G195,Listes!$G$2:$H$19,2,FALSE)</f>
        <v>#N/A</v>
      </c>
      <c r="M195" s="39" t="e">
        <f t="shared" si="7"/>
        <v>#N/A</v>
      </c>
      <c r="O195" s="24" t="e">
        <f>VLOOKUP(A195,'Composition portefeuille'!$B$2:$D$6,3,FALSE)</f>
        <v>#N/A</v>
      </c>
      <c r="P195" s="24">
        <v>3603</v>
      </c>
      <c r="Q195" s="24" t="e">
        <f>VLOOKUP(G195,Listes!$G$2:$I$19,3,FALSE)</f>
        <v>#N/A</v>
      </c>
      <c r="R195" t="s">
        <v>149</v>
      </c>
      <c r="S195" s="109">
        <f t="shared" si="8"/>
        <v>0</v>
      </c>
      <c r="T195" s="110"/>
      <c r="U195" s="109" t="e">
        <f t="shared" si="9"/>
        <v>#N/A</v>
      </c>
    </row>
    <row r="196" spans="1:21" ht="17.45" customHeight="1" x14ac:dyDescent="0.2">
      <c r="A196" s="118"/>
      <c r="B196" s="119"/>
      <c r="C196" s="119"/>
      <c r="D196" s="188"/>
      <c r="E196" s="118"/>
      <c r="F196" s="121"/>
      <c r="G196" s="121"/>
      <c r="H196" s="207"/>
      <c r="I196" s="123"/>
      <c r="J196" s="111">
        <f t="shared" si="10"/>
        <v>0</v>
      </c>
      <c r="K196" s="210">
        <f t="shared" si="6"/>
        <v>0</v>
      </c>
      <c r="L196" s="111" t="e">
        <f>VLOOKUP(G196,Listes!$G$2:$H$19,2,FALSE)</f>
        <v>#N/A</v>
      </c>
      <c r="M196" s="39" t="e">
        <f t="shared" si="7"/>
        <v>#N/A</v>
      </c>
      <c r="O196" s="24" t="e">
        <f>VLOOKUP(A196,'Composition portefeuille'!$B$2:$D$6,3,FALSE)</f>
        <v>#N/A</v>
      </c>
      <c r="P196" s="24">
        <v>3603</v>
      </c>
      <c r="Q196" s="24" t="e">
        <f>VLOOKUP(G196,Listes!$G$2:$I$19,3,FALSE)</f>
        <v>#N/A</v>
      </c>
      <c r="R196" t="s">
        <v>149</v>
      </c>
      <c r="S196" s="109">
        <f t="shared" si="8"/>
        <v>0</v>
      </c>
      <c r="T196" s="110"/>
      <c r="U196" s="109" t="e">
        <f t="shared" si="9"/>
        <v>#N/A</v>
      </c>
    </row>
    <row r="197" spans="1:21" ht="17.45" customHeight="1" x14ac:dyDescent="0.2">
      <c r="A197" s="118"/>
      <c r="B197" s="119"/>
      <c r="C197" s="119"/>
      <c r="D197" s="188"/>
      <c r="E197" s="118"/>
      <c r="F197" s="121"/>
      <c r="G197" s="121"/>
      <c r="H197" s="207"/>
      <c r="I197" s="123"/>
      <c r="J197" s="111">
        <f t="shared" si="10"/>
        <v>0</v>
      </c>
      <c r="K197" s="210">
        <f t="shared" si="6"/>
        <v>0</v>
      </c>
      <c r="L197" s="111" t="e">
        <f>VLOOKUP(G197,Listes!$G$2:$H$19,2,FALSE)</f>
        <v>#N/A</v>
      </c>
      <c r="M197" s="39" t="e">
        <f t="shared" si="7"/>
        <v>#N/A</v>
      </c>
      <c r="O197" s="24" t="e">
        <f>VLOOKUP(A197,'Composition portefeuille'!$B$2:$D$6,3,FALSE)</f>
        <v>#N/A</v>
      </c>
      <c r="P197" s="24">
        <v>3603</v>
      </c>
      <c r="Q197" s="24" t="e">
        <f>VLOOKUP(G197,Listes!$G$2:$I$19,3,FALSE)</f>
        <v>#N/A</v>
      </c>
      <c r="R197" t="s">
        <v>149</v>
      </c>
      <c r="S197" s="109">
        <f t="shared" si="8"/>
        <v>0</v>
      </c>
      <c r="T197" s="110"/>
      <c r="U197" s="109" t="e">
        <f t="shared" si="9"/>
        <v>#N/A</v>
      </c>
    </row>
    <row r="198" spans="1:21" ht="17.45" customHeight="1" x14ac:dyDescent="0.2">
      <c r="A198" s="118"/>
      <c r="B198" s="119"/>
      <c r="C198" s="119"/>
      <c r="D198" s="188"/>
      <c r="E198" s="118"/>
      <c r="F198" s="121"/>
      <c r="G198" s="121"/>
      <c r="H198" s="207"/>
      <c r="I198" s="123"/>
      <c r="J198" s="111">
        <f t="shared" si="10"/>
        <v>0</v>
      </c>
      <c r="K198" s="210">
        <f t="shared" si="6"/>
        <v>0</v>
      </c>
      <c r="L198" s="111" t="e">
        <f>VLOOKUP(G198,Listes!$G$2:$H$19,2,FALSE)</f>
        <v>#N/A</v>
      </c>
      <c r="M198" s="39" t="e">
        <f t="shared" si="7"/>
        <v>#N/A</v>
      </c>
      <c r="O198" s="24" t="e">
        <f>VLOOKUP(A198,'Composition portefeuille'!$B$2:$D$6,3,FALSE)</f>
        <v>#N/A</v>
      </c>
      <c r="P198" s="24">
        <v>3603</v>
      </c>
      <c r="Q198" s="24" t="e">
        <f>VLOOKUP(G198,Listes!$G$2:$I$19,3,FALSE)</f>
        <v>#N/A</v>
      </c>
      <c r="R198" t="s">
        <v>149</v>
      </c>
      <c r="S198" s="109">
        <f t="shared" si="8"/>
        <v>0</v>
      </c>
      <c r="T198" s="110"/>
      <c r="U198" s="109" t="e">
        <f t="shared" si="9"/>
        <v>#N/A</v>
      </c>
    </row>
    <row r="199" spans="1:21" ht="17.45" customHeight="1" x14ac:dyDescent="0.2">
      <c r="A199" s="118"/>
      <c r="B199" s="119"/>
      <c r="C199" s="119"/>
      <c r="D199" s="188"/>
      <c r="E199" s="118"/>
      <c r="F199" s="121"/>
      <c r="G199" s="121"/>
      <c r="H199" s="207"/>
      <c r="I199" s="123"/>
      <c r="J199" s="111">
        <f t="shared" si="10"/>
        <v>0</v>
      </c>
      <c r="K199" s="210">
        <f t="shared" si="6"/>
        <v>0</v>
      </c>
      <c r="L199" s="111" t="e">
        <f>VLOOKUP(G199,Listes!$G$2:$H$19,2,FALSE)</f>
        <v>#N/A</v>
      </c>
      <c r="M199" s="39" t="e">
        <f t="shared" si="7"/>
        <v>#N/A</v>
      </c>
      <c r="O199" s="24" t="e">
        <f>VLOOKUP(A199,'Composition portefeuille'!$B$2:$D$6,3,FALSE)</f>
        <v>#N/A</v>
      </c>
      <c r="P199" s="24">
        <v>3603</v>
      </c>
      <c r="Q199" s="24" t="e">
        <f>VLOOKUP(G199,Listes!$G$2:$I$19,3,FALSE)</f>
        <v>#N/A</v>
      </c>
      <c r="R199" t="s">
        <v>149</v>
      </c>
      <c r="S199" s="109">
        <f t="shared" si="8"/>
        <v>0</v>
      </c>
      <c r="T199" s="110"/>
      <c r="U199" s="109" t="e">
        <f t="shared" si="9"/>
        <v>#N/A</v>
      </c>
    </row>
    <row r="200" spans="1:21" ht="17.45" customHeight="1" x14ac:dyDescent="0.2">
      <c r="A200" s="118"/>
      <c r="B200" s="119"/>
      <c r="C200" s="119"/>
      <c r="D200" s="188"/>
      <c r="E200" s="118"/>
      <c r="F200" s="121"/>
      <c r="G200" s="121"/>
      <c r="H200" s="207"/>
      <c r="I200" s="123"/>
      <c r="J200" s="111">
        <f t="shared" si="10"/>
        <v>0</v>
      </c>
      <c r="K200" s="210">
        <f t="shared" si="6"/>
        <v>0</v>
      </c>
      <c r="L200" s="111" t="e">
        <f>VLOOKUP(G200,Listes!$G$2:$H$19,2,FALSE)</f>
        <v>#N/A</v>
      </c>
      <c r="M200" s="39" t="e">
        <f t="shared" si="7"/>
        <v>#N/A</v>
      </c>
      <c r="O200" s="24" t="e">
        <f>VLOOKUP(A200,'Composition portefeuille'!$B$2:$D$6,3,FALSE)</f>
        <v>#N/A</v>
      </c>
      <c r="P200" s="24">
        <v>3603</v>
      </c>
      <c r="Q200" s="24" t="e">
        <f>VLOOKUP(G200,Listes!$G$2:$I$19,3,FALSE)</f>
        <v>#N/A</v>
      </c>
      <c r="R200" t="s">
        <v>149</v>
      </c>
      <c r="S200" s="109">
        <f t="shared" si="8"/>
        <v>0</v>
      </c>
      <c r="T200" s="110"/>
      <c r="U200" s="109" t="e">
        <f t="shared" si="9"/>
        <v>#N/A</v>
      </c>
    </row>
    <row r="201" spans="1:21" ht="17.45" customHeight="1" x14ac:dyDescent="0.2">
      <c r="O201" s="24" t="str">
        <f>IF(Y2&gt;0,'Composition portefeuille'!D2,"")</f>
        <v/>
      </c>
      <c r="P201" s="24" t="str">
        <f>IF(Y2&gt;0,2004,"")</f>
        <v/>
      </c>
    </row>
    <row r="202" spans="1:21" ht="17.45" customHeight="1" x14ac:dyDescent="0.2">
      <c r="O202" s="24" t="str">
        <f>IF(Y3&gt;0,'Composition portefeuille'!D3,"")</f>
        <v/>
      </c>
      <c r="P202" s="24" t="str">
        <f>IF(Y3&gt;0,2004,"")</f>
        <v/>
      </c>
    </row>
    <row r="203" spans="1:21" ht="17.45" customHeight="1" x14ac:dyDescent="0.2">
      <c r="O203" s="24" t="str">
        <f>IF(Y4&gt;0,'Composition portefeuille'!D4,"")</f>
        <v/>
      </c>
      <c r="P203" s="24" t="str">
        <f>IF(Y4&gt;0,2004,"")</f>
        <v/>
      </c>
    </row>
    <row r="204" spans="1:21" ht="17.45" customHeight="1" x14ac:dyDescent="0.2">
      <c r="O204" s="24" t="str">
        <f>IF(Y5&gt;0,'Composition portefeuille'!D5,"")</f>
        <v/>
      </c>
      <c r="P204" s="24" t="str">
        <f>IF(Y5&gt;0,2004,"")</f>
        <v/>
      </c>
    </row>
    <row r="205" spans="1:21" ht="17.45" customHeight="1" x14ac:dyDescent="0.2">
      <c r="O205" s="24" t="str">
        <f>IF(Y6&gt;0,'Composition portefeuille'!D6,"")</f>
        <v/>
      </c>
      <c r="P205" s="24" t="str">
        <f>IF(Y6&gt;0,2004,"")</f>
        <v/>
      </c>
    </row>
  </sheetData>
  <sheetProtection algorithmName="SHA-512" hashValue="n9gm/Ca0ivntrSyhEvnUQ265XM8lfhq4vCUEkbt5eTKGGJqYa4FRJZFmAsHt5JjdtldoPvrGgcUu4y1EycQ3XQ==" saltValue="w2TAkc84Vm/sw6cbpFxDig==" spinCount="100000" sheet="1" formatColumns="0" formatRows="0" selectLockedCells="1"/>
  <dataValidations count="1">
    <dataValidation type="whole" allowBlank="1" showInputMessage="1" showErrorMessage="1" sqref="D2:D200" xr:uid="{C5908E43-EECF-43B8-BCC3-947840E3BD09}">
      <formula1>0</formula1>
      <formula2>100</formula2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0D8DFE3-57D5-4E09-9EED-CCB5594837A2}">
          <x14:formula1>
            <xm:f>'BUDGET TOTAL '!$A$5:$A$8</xm:f>
          </x14:formula1>
          <xm:sqref>E2:E27</xm:sqref>
        </x14:dataValidation>
        <x14:dataValidation type="list" allowBlank="1" showInputMessage="1" showErrorMessage="1" xr:uid="{FCB2D5F5-7E54-4BEC-9C8C-36437203056F}">
          <x14:formula1>
            <xm:f>Listes!$G$2:$G$19</xm:f>
          </x14:formula1>
          <xm:sqref>G2:G200</xm:sqref>
        </x14:dataValidation>
        <x14:dataValidation type="list" allowBlank="1" showInputMessage="1" showErrorMessage="1" xr:uid="{35CEE93D-9EBF-4AE1-8DC6-A326E2C0C08E}">
          <x14:formula1>
            <xm:f>'Composition portefeuille'!$B$2:$B$6</xm:f>
          </x14:formula1>
          <xm:sqref>A2:A200</xm:sqref>
        </x14:dataValidation>
        <x14:dataValidation type="list" allowBlank="1" showInputMessage="1" showErrorMessage="1" xr:uid="{275B8B08-A2CB-4CB7-A556-0742FDC57443}">
          <x14:formula1>
            <xm:f>Listes!$E$13:$E$14</xm:f>
          </x14:formula1>
          <xm:sqref>C2:C200</xm:sqref>
        </x14:dataValidation>
        <x14:dataValidation type="list" allowBlank="1" showInputMessage="1" showErrorMessage="1" xr:uid="{46AA37B2-BA20-453C-8F62-CA095DBC921B}">
          <x14:formula1>
            <xm:f>'BUDGET TOTAL '!$A$11:$A$14</xm:f>
          </x14:formula1>
          <xm:sqref>E28:E200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8F3B-B97C-4D58-B88D-6BB8B1D825AC}">
  <dimension ref="A1:S105"/>
  <sheetViews>
    <sheetView zoomScaleNormal="100" workbookViewId="0">
      <pane ySplit="1" topLeftCell="A2" activePane="bottomLeft" state="frozen"/>
      <selection pane="bottomLeft" activeCell="E24" sqref="E24"/>
    </sheetView>
  </sheetViews>
  <sheetFormatPr baseColWidth="10" defaultColWidth="23.7109375" defaultRowHeight="12.75" x14ac:dyDescent="0.2"/>
  <cols>
    <col min="1" max="1" width="18.85546875" style="27" bestFit="1" customWidth="1"/>
    <col min="2" max="2" width="12.28515625" style="27" bestFit="1" customWidth="1"/>
    <col min="3" max="3" width="6.7109375" style="24" bestFit="1" customWidth="1"/>
    <col min="4" max="4" width="35" style="27" bestFit="1" customWidth="1"/>
    <col min="5" max="5" width="20" style="27" customWidth="1"/>
    <col min="6" max="6" width="14" style="24" bestFit="1" customWidth="1"/>
    <col min="7" max="7" width="18.7109375" style="23" bestFit="1" customWidth="1"/>
    <col min="8" max="8" width="18.7109375" style="23" customWidth="1"/>
    <col min="9" max="9" width="32.7109375" style="24" hidden="1" customWidth="1"/>
    <col min="10" max="11" width="23.7109375" style="24" hidden="1" customWidth="1"/>
    <col min="12" max="12" width="55.7109375" style="24" hidden="1" customWidth="1"/>
    <col min="13" max="15" width="23.7109375" style="24" hidden="1" customWidth="1"/>
    <col min="16" max="19" width="23.7109375" style="27" hidden="1" customWidth="1"/>
    <col min="20" max="16384" width="23.7109375" style="27"/>
  </cols>
  <sheetData>
    <row r="1" spans="1:19" ht="38.25" x14ac:dyDescent="0.2">
      <c r="A1" s="17" t="s">
        <v>152</v>
      </c>
      <c r="B1" s="17" t="s">
        <v>14</v>
      </c>
      <c r="C1" s="17" t="s">
        <v>15</v>
      </c>
      <c r="D1" s="17" t="s">
        <v>27</v>
      </c>
      <c r="E1" s="17" t="s">
        <v>40</v>
      </c>
      <c r="F1" s="17" t="s">
        <v>41</v>
      </c>
      <c r="G1" s="17" t="s">
        <v>42</v>
      </c>
      <c r="H1" s="112"/>
      <c r="I1" s="24" t="s">
        <v>25</v>
      </c>
      <c r="J1" s="24" t="s">
        <v>26</v>
      </c>
      <c r="K1" s="107" t="s">
        <v>27</v>
      </c>
      <c r="L1" s="24" t="s">
        <v>28</v>
      </c>
      <c r="M1" s="107" t="s">
        <v>29</v>
      </c>
      <c r="N1" s="24" t="s">
        <v>24</v>
      </c>
      <c r="O1" s="107" t="s">
        <v>30</v>
      </c>
      <c r="P1" s="24" t="s">
        <v>31</v>
      </c>
      <c r="R1" s="178" t="s">
        <v>6</v>
      </c>
      <c r="S1" s="178" t="s">
        <v>151</v>
      </c>
    </row>
    <row r="2" spans="1:19" ht="17.45" customHeight="1" x14ac:dyDescent="0.2">
      <c r="A2" s="118"/>
      <c r="B2" s="118"/>
      <c r="C2" s="188"/>
      <c r="D2" s="118"/>
      <c r="E2" s="125"/>
      <c r="F2" s="126"/>
      <c r="G2" s="127"/>
      <c r="H2" s="113"/>
      <c r="I2" s="24" t="e">
        <f>VLOOKUP(A2,'Composition portefeuille'!$B$2:$D$6,3,FALSE)</f>
        <v>#N/A</v>
      </c>
      <c r="J2" s="24">
        <v>460</v>
      </c>
      <c r="K2" s="107"/>
      <c r="L2" s="3" t="s">
        <v>43</v>
      </c>
      <c r="M2" s="107"/>
      <c r="N2" s="109">
        <f>F2</f>
        <v>0</v>
      </c>
      <c r="O2" s="107"/>
      <c r="R2" s="24">
        <f>'Composition portefeuille'!B2</f>
        <v>0</v>
      </c>
      <c r="S2" s="24">
        <f>COUNTIF($A$2:$A$100,'Composition portefeuille'!B2)</f>
        <v>0</v>
      </c>
    </row>
    <row r="3" spans="1:19" ht="17.45" customHeight="1" x14ac:dyDescent="0.2">
      <c r="A3" s="118"/>
      <c r="B3" s="118"/>
      <c r="C3" s="188"/>
      <c r="D3" s="118"/>
      <c r="E3" s="125"/>
      <c r="F3" s="126"/>
      <c r="G3" s="127"/>
      <c r="H3" s="113"/>
      <c r="I3" s="24" t="e">
        <f>VLOOKUP(A3,'Composition portefeuille'!$B$2:$D$6,3,FALSE)</f>
        <v>#N/A</v>
      </c>
      <c r="J3" s="24">
        <v>460</v>
      </c>
      <c r="K3" s="107"/>
      <c r="L3" s="3" t="s">
        <v>43</v>
      </c>
      <c r="M3" s="107"/>
      <c r="N3" s="109">
        <f t="shared" ref="N3:N66" si="0">F3</f>
        <v>0</v>
      </c>
      <c r="O3" s="107"/>
      <c r="R3" s="24">
        <f>'Composition portefeuille'!B3</f>
        <v>0</v>
      </c>
      <c r="S3" s="24">
        <f>COUNTIF($A$2:$A$100,'Composition portefeuille'!B3)</f>
        <v>0</v>
      </c>
    </row>
    <row r="4" spans="1:19" ht="17.45" customHeight="1" x14ac:dyDescent="0.2">
      <c r="A4" s="118"/>
      <c r="B4" s="118"/>
      <c r="C4" s="188"/>
      <c r="D4" s="118"/>
      <c r="E4" s="125"/>
      <c r="F4" s="126"/>
      <c r="G4" s="127"/>
      <c r="H4" s="113"/>
      <c r="I4" s="24" t="e">
        <f>VLOOKUP(A4,'Composition portefeuille'!$B$2:$D$6,3,FALSE)</f>
        <v>#N/A</v>
      </c>
      <c r="J4" s="24">
        <v>460</v>
      </c>
      <c r="K4" s="107"/>
      <c r="L4" s="3" t="s">
        <v>43</v>
      </c>
      <c r="M4" s="107"/>
      <c r="N4" s="109">
        <f t="shared" si="0"/>
        <v>0</v>
      </c>
      <c r="O4" s="107"/>
      <c r="R4" s="24">
        <f>'Composition portefeuille'!B4</f>
        <v>0</v>
      </c>
      <c r="S4" s="24">
        <f>COUNTIF($A$2:$A$100,'Composition portefeuille'!B4)</f>
        <v>0</v>
      </c>
    </row>
    <row r="5" spans="1:19" ht="17.45" customHeight="1" x14ac:dyDescent="0.2">
      <c r="A5" s="118"/>
      <c r="B5" s="118"/>
      <c r="C5" s="188"/>
      <c r="D5" s="118"/>
      <c r="E5" s="125"/>
      <c r="F5" s="126"/>
      <c r="G5" s="127"/>
      <c r="H5" s="113"/>
      <c r="I5" s="24" t="e">
        <f>VLOOKUP(A5,'Composition portefeuille'!$B$2:$D$6,3,FALSE)</f>
        <v>#N/A</v>
      </c>
      <c r="J5" s="24">
        <v>460</v>
      </c>
      <c r="K5" s="107"/>
      <c r="L5" s="3" t="s">
        <v>43</v>
      </c>
      <c r="M5" s="107"/>
      <c r="N5" s="109">
        <f t="shared" si="0"/>
        <v>0</v>
      </c>
      <c r="O5" s="107"/>
      <c r="R5" s="24">
        <f>'Composition portefeuille'!B5</f>
        <v>0</v>
      </c>
      <c r="S5" s="24">
        <f>COUNTIF($A$2:$A$100,'Composition portefeuille'!B5)</f>
        <v>0</v>
      </c>
    </row>
    <row r="6" spans="1:19" ht="17.45" customHeight="1" x14ac:dyDescent="0.2">
      <c r="A6" s="118"/>
      <c r="B6" s="118"/>
      <c r="C6" s="188"/>
      <c r="D6" s="118"/>
      <c r="E6" s="125"/>
      <c r="F6" s="126"/>
      <c r="G6" s="127"/>
      <c r="H6" s="113"/>
      <c r="I6" s="24" t="e">
        <f>VLOOKUP(A6,'Composition portefeuille'!$B$2:$D$6,3,FALSE)</f>
        <v>#N/A</v>
      </c>
      <c r="J6" s="24">
        <v>460</v>
      </c>
      <c r="K6" s="107"/>
      <c r="L6" s="3" t="s">
        <v>43</v>
      </c>
      <c r="M6" s="107"/>
      <c r="N6" s="109">
        <f t="shared" si="0"/>
        <v>0</v>
      </c>
      <c r="O6" s="107"/>
      <c r="R6" s="24">
        <f>'Composition portefeuille'!B6</f>
        <v>0</v>
      </c>
      <c r="S6" s="24">
        <f>COUNTIF($A$2:$A$100,'Composition portefeuille'!B6)</f>
        <v>0</v>
      </c>
    </row>
    <row r="7" spans="1:19" ht="17.45" customHeight="1" x14ac:dyDescent="0.2">
      <c r="A7" s="118"/>
      <c r="B7" s="118"/>
      <c r="C7" s="188"/>
      <c r="D7" s="118"/>
      <c r="E7" s="125"/>
      <c r="F7" s="126"/>
      <c r="G7" s="127"/>
      <c r="H7" s="113"/>
      <c r="I7" s="24" t="e">
        <f>VLOOKUP(A7,'Composition portefeuille'!$B$2:$D$6,3,FALSE)</f>
        <v>#N/A</v>
      </c>
      <c r="J7" s="24">
        <v>460</v>
      </c>
      <c r="K7" s="107"/>
      <c r="L7" s="3" t="s">
        <v>43</v>
      </c>
      <c r="M7" s="107"/>
      <c r="N7" s="109">
        <f t="shared" si="0"/>
        <v>0</v>
      </c>
      <c r="O7" s="107"/>
    </row>
    <row r="8" spans="1:19" ht="17.45" customHeight="1" x14ac:dyDescent="0.2">
      <c r="A8" s="118"/>
      <c r="B8" s="118"/>
      <c r="C8" s="188"/>
      <c r="D8" s="118"/>
      <c r="E8" s="125"/>
      <c r="F8" s="126"/>
      <c r="G8" s="127"/>
      <c r="H8" s="113"/>
      <c r="I8" s="24" t="e">
        <f>VLOOKUP(A8,'Composition portefeuille'!$B$2:$D$6,3,FALSE)</f>
        <v>#N/A</v>
      </c>
      <c r="J8" s="24">
        <v>460</v>
      </c>
      <c r="K8" s="107"/>
      <c r="L8" s="3" t="s">
        <v>43</v>
      </c>
      <c r="M8" s="107"/>
      <c r="N8" s="109">
        <f t="shared" si="0"/>
        <v>0</v>
      </c>
      <c r="O8" s="107"/>
    </row>
    <row r="9" spans="1:19" ht="17.45" customHeight="1" x14ac:dyDescent="0.2">
      <c r="A9" s="118"/>
      <c r="B9" s="118"/>
      <c r="C9" s="188"/>
      <c r="D9" s="118"/>
      <c r="E9" s="125"/>
      <c r="F9" s="126"/>
      <c r="G9" s="127"/>
      <c r="H9" s="113"/>
      <c r="I9" s="24" t="e">
        <f>VLOOKUP(A9,'Composition portefeuille'!$B$2:$D$6,3,FALSE)</f>
        <v>#N/A</v>
      </c>
      <c r="J9" s="24">
        <v>460</v>
      </c>
      <c r="K9" s="107"/>
      <c r="L9" s="3" t="s">
        <v>43</v>
      </c>
      <c r="M9" s="107"/>
      <c r="N9" s="109">
        <f t="shared" si="0"/>
        <v>0</v>
      </c>
      <c r="O9" s="107"/>
    </row>
    <row r="10" spans="1:19" ht="17.45" customHeight="1" x14ac:dyDescent="0.2">
      <c r="A10" s="118"/>
      <c r="B10" s="118"/>
      <c r="C10" s="188"/>
      <c r="D10" s="118"/>
      <c r="E10" s="125"/>
      <c r="F10" s="126"/>
      <c r="G10" s="127"/>
      <c r="H10" s="113"/>
      <c r="I10" s="24" t="e">
        <f>VLOOKUP(A10,'Composition portefeuille'!$B$2:$D$6,3,FALSE)</f>
        <v>#N/A</v>
      </c>
      <c r="J10" s="24">
        <v>460</v>
      </c>
      <c r="K10" s="107"/>
      <c r="L10" s="3" t="s">
        <v>43</v>
      </c>
      <c r="M10" s="107"/>
      <c r="N10" s="109">
        <f t="shared" si="0"/>
        <v>0</v>
      </c>
      <c r="O10" s="107"/>
    </row>
    <row r="11" spans="1:19" ht="17.45" customHeight="1" x14ac:dyDescent="0.2">
      <c r="A11" s="118"/>
      <c r="B11" s="118"/>
      <c r="C11" s="188"/>
      <c r="D11" s="118"/>
      <c r="E11" s="125"/>
      <c r="F11" s="126"/>
      <c r="G11" s="127"/>
      <c r="H11" s="113"/>
      <c r="I11" s="24" t="e">
        <f>VLOOKUP(A11,'Composition portefeuille'!$B$2:$D$6,3,FALSE)</f>
        <v>#N/A</v>
      </c>
      <c r="J11" s="24">
        <v>460</v>
      </c>
      <c r="K11" s="107"/>
      <c r="L11" s="3" t="s">
        <v>43</v>
      </c>
      <c r="M11" s="107"/>
      <c r="N11" s="109">
        <f t="shared" si="0"/>
        <v>0</v>
      </c>
      <c r="O11" s="107"/>
    </row>
    <row r="12" spans="1:19" ht="17.45" customHeight="1" x14ac:dyDescent="0.2">
      <c r="A12" s="118"/>
      <c r="B12" s="118"/>
      <c r="C12" s="188"/>
      <c r="D12" s="118"/>
      <c r="E12" s="125"/>
      <c r="F12" s="126"/>
      <c r="G12" s="127"/>
      <c r="H12" s="113"/>
      <c r="I12" s="24" t="e">
        <f>VLOOKUP(A12,'Composition portefeuille'!$B$2:$D$6,3,FALSE)</f>
        <v>#N/A</v>
      </c>
      <c r="J12" s="24">
        <v>460</v>
      </c>
      <c r="K12" s="107"/>
      <c r="L12" s="3" t="s">
        <v>43</v>
      </c>
      <c r="M12" s="107"/>
      <c r="N12" s="109">
        <f t="shared" si="0"/>
        <v>0</v>
      </c>
      <c r="O12" s="107"/>
    </row>
    <row r="13" spans="1:19" ht="17.45" customHeight="1" x14ac:dyDescent="0.2">
      <c r="A13" s="118"/>
      <c r="B13" s="118"/>
      <c r="C13" s="188"/>
      <c r="D13" s="118"/>
      <c r="E13" s="125"/>
      <c r="F13" s="126"/>
      <c r="G13" s="127"/>
      <c r="H13" s="113"/>
      <c r="I13" s="24" t="e">
        <f>VLOOKUP(A13,'Composition portefeuille'!$B$2:$D$6,3,FALSE)</f>
        <v>#N/A</v>
      </c>
      <c r="J13" s="24">
        <v>460</v>
      </c>
      <c r="K13" s="107"/>
      <c r="L13" s="3" t="s">
        <v>43</v>
      </c>
      <c r="M13" s="107"/>
      <c r="N13" s="109">
        <f t="shared" si="0"/>
        <v>0</v>
      </c>
      <c r="O13" s="107"/>
    </row>
    <row r="14" spans="1:19" ht="17.45" customHeight="1" x14ac:dyDescent="0.2">
      <c r="A14" s="118"/>
      <c r="B14" s="118"/>
      <c r="C14" s="188"/>
      <c r="D14" s="118"/>
      <c r="E14" s="125"/>
      <c r="F14" s="126"/>
      <c r="G14" s="127"/>
      <c r="H14" s="113"/>
      <c r="I14" s="24" t="e">
        <f>VLOOKUP(A14,'Composition portefeuille'!$B$2:$D$6,3,FALSE)</f>
        <v>#N/A</v>
      </c>
      <c r="J14" s="24">
        <v>460</v>
      </c>
      <c r="K14" s="107"/>
      <c r="L14" s="3" t="s">
        <v>43</v>
      </c>
      <c r="M14" s="107"/>
      <c r="N14" s="109">
        <f t="shared" si="0"/>
        <v>0</v>
      </c>
      <c r="O14" s="107"/>
    </row>
    <row r="15" spans="1:19" ht="17.45" customHeight="1" x14ac:dyDescent="0.2">
      <c r="A15" s="118"/>
      <c r="B15" s="118"/>
      <c r="C15" s="188"/>
      <c r="D15" s="118"/>
      <c r="E15" s="125"/>
      <c r="F15" s="126"/>
      <c r="G15" s="127"/>
      <c r="H15" s="113"/>
      <c r="I15" s="24" t="e">
        <f>VLOOKUP(A15,'Composition portefeuille'!$B$2:$D$6,3,FALSE)</f>
        <v>#N/A</v>
      </c>
      <c r="J15" s="24">
        <v>460</v>
      </c>
      <c r="K15" s="107"/>
      <c r="L15" s="3" t="s">
        <v>43</v>
      </c>
      <c r="M15" s="107"/>
      <c r="N15" s="109">
        <f t="shared" si="0"/>
        <v>0</v>
      </c>
      <c r="O15" s="107"/>
    </row>
    <row r="16" spans="1:19" ht="17.45" customHeight="1" x14ac:dyDescent="0.2">
      <c r="A16" s="118"/>
      <c r="B16" s="118"/>
      <c r="C16" s="188"/>
      <c r="D16" s="118"/>
      <c r="E16" s="125"/>
      <c r="F16" s="126"/>
      <c r="G16" s="127"/>
      <c r="H16" s="113"/>
      <c r="I16" s="24" t="e">
        <f>VLOOKUP(A16,'Composition portefeuille'!$B$2:$D$6,3,FALSE)</f>
        <v>#N/A</v>
      </c>
      <c r="J16" s="24">
        <v>460</v>
      </c>
      <c r="K16" s="107"/>
      <c r="L16" s="3" t="s">
        <v>43</v>
      </c>
      <c r="M16" s="107"/>
      <c r="N16" s="109">
        <f t="shared" si="0"/>
        <v>0</v>
      </c>
      <c r="O16" s="107"/>
    </row>
    <row r="17" spans="1:15" ht="17.45" customHeight="1" x14ac:dyDescent="0.2">
      <c r="A17" s="118"/>
      <c r="B17" s="118"/>
      <c r="C17" s="188"/>
      <c r="D17" s="118"/>
      <c r="E17" s="125"/>
      <c r="F17" s="126"/>
      <c r="G17" s="127"/>
      <c r="H17" s="113"/>
      <c r="I17" s="24" t="e">
        <f>VLOOKUP(A17,'Composition portefeuille'!$B$2:$D$6,3,FALSE)</f>
        <v>#N/A</v>
      </c>
      <c r="J17" s="24">
        <v>460</v>
      </c>
      <c r="K17" s="107"/>
      <c r="L17" s="3" t="s">
        <v>43</v>
      </c>
      <c r="M17" s="107"/>
      <c r="N17" s="109">
        <f t="shared" si="0"/>
        <v>0</v>
      </c>
      <c r="O17" s="107"/>
    </row>
    <row r="18" spans="1:15" ht="17.45" customHeight="1" x14ac:dyDescent="0.2">
      <c r="A18" s="118"/>
      <c r="B18" s="118"/>
      <c r="C18" s="188"/>
      <c r="D18" s="118"/>
      <c r="E18" s="125"/>
      <c r="F18" s="126"/>
      <c r="G18" s="127"/>
      <c r="H18" s="113"/>
      <c r="I18" s="24" t="e">
        <f>VLOOKUP(A18,'Composition portefeuille'!$B$2:$D$6,3,FALSE)</f>
        <v>#N/A</v>
      </c>
      <c r="J18" s="24">
        <v>460</v>
      </c>
      <c r="K18" s="107"/>
      <c r="L18" s="3" t="s">
        <v>43</v>
      </c>
      <c r="M18" s="107"/>
      <c r="N18" s="109">
        <f t="shared" si="0"/>
        <v>0</v>
      </c>
      <c r="O18" s="107"/>
    </row>
    <row r="19" spans="1:15" ht="17.45" customHeight="1" x14ac:dyDescent="0.2">
      <c r="A19" s="118"/>
      <c r="B19" s="118"/>
      <c r="C19" s="188"/>
      <c r="D19" s="118"/>
      <c r="E19" s="125"/>
      <c r="F19" s="126"/>
      <c r="G19" s="127"/>
      <c r="H19" s="113"/>
      <c r="I19" s="24" t="e">
        <f>VLOOKUP(A19,'Composition portefeuille'!$B$2:$D$6,3,FALSE)</f>
        <v>#N/A</v>
      </c>
      <c r="J19" s="24">
        <v>460</v>
      </c>
      <c r="K19" s="107"/>
      <c r="L19" s="3" t="s">
        <v>43</v>
      </c>
      <c r="M19" s="107"/>
      <c r="N19" s="109">
        <f t="shared" si="0"/>
        <v>0</v>
      </c>
      <c r="O19" s="107"/>
    </row>
    <row r="20" spans="1:15" ht="17.45" customHeight="1" x14ac:dyDescent="0.2">
      <c r="A20" s="118"/>
      <c r="B20" s="118"/>
      <c r="C20" s="188"/>
      <c r="D20" s="118"/>
      <c r="E20" s="125"/>
      <c r="F20" s="126"/>
      <c r="G20" s="127"/>
      <c r="H20" s="113"/>
      <c r="I20" s="24" t="e">
        <f>VLOOKUP(A20,'Composition portefeuille'!$B$2:$D$6,3,FALSE)</f>
        <v>#N/A</v>
      </c>
      <c r="J20" s="24">
        <v>460</v>
      </c>
      <c r="K20" s="107"/>
      <c r="L20" s="3" t="s">
        <v>43</v>
      </c>
      <c r="M20" s="107"/>
      <c r="N20" s="109">
        <f t="shared" si="0"/>
        <v>0</v>
      </c>
      <c r="O20" s="107"/>
    </row>
    <row r="21" spans="1:15" ht="17.45" customHeight="1" x14ac:dyDescent="0.2">
      <c r="A21" s="118"/>
      <c r="B21" s="118"/>
      <c r="C21" s="188"/>
      <c r="D21" s="118"/>
      <c r="E21" s="125"/>
      <c r="F21" s="126"/>
      <c r="G21" s="127"/>
      <c r="H21" s="113"/>
      <c r="I21" s="24" t="e">
        <f>VLOOKUP(A21,'Composition portefeuille'!$B$2:$D$6,3,FALSE)</f>
        <v>#N/A</v>
      </c>
      <c r="J21" s="24">
        <v>460</v>
      </c>
      <c r="K21" s="107"/>
      <c r="L21" s="3" t="s">
        <v>43</v>
      </c>
      <c r="M21" s="107"/>
      <c r="N21" s="109">
        <f t="shared" si="0"/>
        <v>0</v>
      </c>
      <c r="O21" s="107"/>
    </row>
    <row r="22" spans="1:15" ht="17.45" customHeight="1" x14ac:dyDescent="0.2">
      <c r="A22" s="118"/>
      <c r="B22" s="118"/>
      <c r="C22" s="188"/>
      <c r="D22" s="118"/>
      <c r="E22" s="125"/>
      <c r="F22" s="126"/>
      <c r="G22" s="127"/>
      <c r="H22" s="113"/>
      <c r="I22" s="24" t="e">
        <f>VLOOKUP(A22,'Composition portefeuille'!$B$2:$D$6,3,FALSE)</f>
        <v>#N/A</v>
      </c>
      <c r="J22" s="24">
        <v>460</v>
      </c>
      <c r="K22" s="107"/>
      <c r="L22" s="3" t="s">
        <v>43</v>
      </c>
      <c r="M22" s="107"/>
      <c r="N22" s="109">
        <f t="shared" si="0"/>
        <v>0</v>
      </c>
      <c r="O22" s="107"/>
    </row>
    <row r="23" spans="1:15" ht="17.45" customHeight="1" x14ac:dyDescent="0.2">
      <c r="A23" s="118"/>
      <c r="B23" s="118"/>
      <c r="C23" s="188"/>
      <c r="D23" s="118"/>
      <c r="E23" s="125"/>
      <c r="F23" s="126"/>
      <c r="G23" s="127"/>
      <c r="H23" s="113"/>
      <c r="I23" s="24" t="e">
        <f>VLOOKUP(A23,'Composition portefeuille'!$B$2:$D$6,3,FALSE)</f>
        <v>#N/A</v>
      </c>
      <c r="J23" s="24">
        <v>460</v>
      </c>
      <c r="K23" s="107"/>
      <c r="L23" s="3" t="s">
        <v>43</v>
      </c>
      <c r="M23" s="107"/>
      <c r="N23" s="109">
        <f t="shared" si="0"/>
        <v>0</v>
      </c>
      <c r="O23" s="107"/>
    </row>
    <row r="24" spans="1:15" ht="17.45" customHeight="1" x14ac:dyDescent="0.2">
      <c r="A24" s="118"/>
      <c r="B24" s="118"/>
      <c r="C24" s="188"/>
      <c r="D24" s="118"/>
      <c r="E24" s="125"/>
      <c r="F24" s="126"/>
      <c r="G24" s="127"/>
      <c r="H24" s="113"/>
      <c r="I24" s="24" t="e">
        <f>VLOOKUP(A24,'Composition portefeuille'!$B$2:$D$6,3,FALSE)</f>
        <v>#N/A</v>
      </c>
      <c r="J24" s="24">
        <v>460</v>
      </c>
      <c r="K24" s="107"/>
      <c r="L24" s="3" t="s">
        <v>43</v>
      </c>
      <c r="M24" s="107"/>
      <c r="N24" s="109">
        <f t="shared" si="0"/>
        <v>0</v>
      </c>
      <c r="O24" s="107"/>
    </row>
    <row r="25" spans="1:15" ht="17.45" customHeight="1" x14ac:dyDescent="0.2">
      <c r="A25" s="118"/>
      <c r="B25" s="118"/>
      <c r="C25" s="188"/>
      <c r="D25" s="118"/>
      <c r="E25" s="125"/>
      <c r="F25" s="126"/>
      <c r="G25" s="127"/>
      <c r="H25" s="113"/>
      <c r="I25" s="24" t="e">
        <f>VLOOKUP(A25,'Composition portefeuille'!$B$2:$D$6,3,FALSE)</f>
        <v>#N/A</v>
      </c>
      <c r="J25" s="24">
        <v>460</v>
      </c>
      <c r="K25" s="107"/>
      <c r="L25" s="3" t="s">
        <v>43</v>
      </c>
      <c r="M25" s="107"/>
      <c r="N25" s="109">
        <f t="shared" si="0"/>
        <v>0</v>
      </c>
      <c r="O25" s="107"/>
    </row>
    <row r="26" spans="1:15" ht="17.45" customHeight="1" x14ac:dyDescent="0.2">
      <c r="A26" s="118"/>
      <c r="B26" s="118"/>
      <c r="C26" s="188"/>
      <c r="D26" s="118"/>
      <c r="E26" s="125"/>
      <c r="F26" s="126"/>
      <c r="G26" s="127"/>
      <c r="H26" s="113"/>
      <c r="I26" s="24" t="e">
        <f>VLOOKUP(A26,'Composition portefeuille'!$B$2:$D$6,3,FALSE)</f>
        <v>#N/A</v>
      </c>
      <c r="J26" s="24">
        <v>460</v>
      </c>
      <c r="K26" s="107"/>
      <c r="L26" s="3" t="s">
        <v>43</v>
      </c>
      <c r="M26" s="107"/>
      <c r="N26" s="109">
        <f t="shared" si="0"/>
        <v>0</v>
      </c>
      <c r="O26" s="107"/>
    </row>
    <row r="27" spans="1:15" ht="17.45" customHeight="1" x14ac:dyDescent="0.2">
      <c r="A27" s="118"/>
      <c r="B27" s="118"/>
      <c r="C27" s="188"/>
      <c r="D27" s="118"/>
      <c r="E27" s="125"/>
      <c r="F27" s="126"/>
      <c r="G27" s="127"/>
      <c r="H27" s="113"/>
      <c r="I27" s="24" t="e">
        <f>VLOOKUP(A27,'Composition portefeuille'!$B$2:$D$6,3,FALSE)</f>
        <v>#N/A</v>
      </c>
      <c r="J27" s="24">
        <v>460</v>
      </c>
      <c r="K27" s="107"/>
      <c r="L27" s="3" t="s">
        <v>43</v>
      </c>
      <c r="M27" s="107"/>
      <c r="N27" s="109">
        <f t="shared" si="0"/>
        <v>0</v>
      </c>
      <c r="O27" s="107"/>
    </row>
    <row r="28" spans="1:15" ht="17.45" customHeight="1" x14ac:dyDescent="0.2">
      <c r="A28" s="118"/>
      <c r="B28" s="118"/>
      <c r="C28" s="188"/>
      <c r="D28" s="118"/>
      <c r="E28" s="125"/>
      <c r="F28" s="126"/>
      <c r="G28" s="127"/>
      <c r="H28" s="113"/>
      <c r="I28" s="24" t="e">
        <f>VLOOKUP(A28,'Composition portefeuille'!$B$2:$D$6,3,FALSE)</f>
        <v>#N/A</v>
      </c>
      <c r="J28" s="24">
        <v>460</v>
      </c>
      <c r="K28" s="107"/>
      <c r="L28" s="3" t="s">
        <v>43</v>
      </c>
      <c r="M28" s="107"/>
      <c r="N28" s="109">
        <f t="shared" si="0"/>
        <v>0</v>
      </c>
      <c r="O28" s="107"/>
    </row>
    <row r="29" spans="1:15" ht="17.45" customHeight="1" x14ac:dyDescent="0.2">
      <c r="A29" s="118"/>
      <c r="B29" s="118"/>
      <c r="C29" s="188"/>
      <c r="D29" s="118"/>
      <c r="E29" s="125"/>
      <c r="F29" s="126"/>
      <c r="G29" s="127"/>
      <c r="H29" s="113"/>
      <c r="I29" s="24" t="e">
        <f>VLOOKUP(A29,'Composition portefeuille'!$B$2:$D$6,3,FALSE)</f>
        <v>#N/A</v>
      </c>
      <c r="J29" s="24">
        <v>460</v>
      </c>
      <c r="K29" s="107"/>
      <c r="L29" s="3" t="s">
        <v>43</v>
      </c>
      <c r="M29" s="107"/>
      <c r="N29" s="109">
        <f t="shared" si="0"/>
        <v>0</v>
      </c>
      <c r="O29" s="107"/>
    </row>
    <row r="30" spans="1:15" ht="17.45" customHeight="1" x14ac:dyDescent="0.2">
      <c r="A30" s="118"/>
      <c r="B30" s="118"/>
      <c r="C30" s="188"/>
      <c r="D30" s="118"/>
      <c r="E30" s="125"/>
      <c r="F30" s="126"/>
      <c r="G30" s="127"/>
      <c r="H30" s="113"/>
      <c r="I30" s="24" t="e">
        <f>VLOOKUP(A30,'Composition portefeuille'!$B$2:$D$6,3,FALSE)</f>
        <v>#N/A</v>
      </c>
      <c r="J30" s="24">
        <v>460</v>
      </c>
      <c r="K30" s="107"/>
      <c r="L30" s="3" t="s">
        <v>43</v>
      </c>
      <c r="M30" s="107"/>
      <c r="N30" s="109">
        <f t="shared" si="0"/>
        <v>0</v>
      </c>
      <c r="O30" s="107"/>
    </row>
    <row r="31" spans="1:15" ht="17.45" customHeight="1" x14ac:dyDescent="0.2">
      <c r="A31" s="118"/>
      <c r="B31" s="118"/>
      <c r="C31" s="188"/>
      <c r="D31" s="118"/>
      <c r="E31" s="125"/>
      <c r="F31" s="126"/>
      <c r="G31" s="127"/>
      <c r="H31" s="113"/>
      <c r="I31" s="24" t="e">
        <f>VLOOKUP(A31,'Composition portefeuille'!$B$2:$D$6,3,FALSE)</f>
        <v>#N/A</v>
      </c>
      <c r="J31" s="24">
        <v>460</v>
      </c>
      <c r="K31" s="107"/>
      <c r="L31" s="3" t="s">
        <v>43</v>
      </c>
      <c r="M31" s="107"/>
      <c r="N31" s="109">
        <f t="shared" si="0"/>
        <v>0</v>
      </c>
      <c r="O31" s="107"/>
    </row>
    <row r="32" spans="1:15" ht="17.45" customHeight="1" x14ac:dyDescent="0.2">
      <c r="A32" s="118"/>
      <c r="B32" s="118"/>
      <c r="C32" s="188"/>
      <c r="D32" s="118"/>
      <c r="E32" s="125"/>
      <c r="F32" s="126"/>
      <c r="G32" s="127"/>
      <c r="H32" s="113"/>
      <c r="I32" s="24" t="e">
        <f>VLOOKUP(A32,'Composition portefeuille'!$B$2:$D$6,3,FALSE)</f>
        <v>#N/A</v>
      </c>
      <c r="J32" s="24">
        <v>460</v>
      </c>
      <c r="K32" s="107"/>
      <c r="L32" s="3" t="s">
        <v>43</v>
      </c>
      <c r="M32" s="107"/>
      <c r="N32" s="109">
        <f t="shared" si="0"/>
        <v>0</v>
      </c>
      <c r="O32" s="107"/>
    </row>
    <row r="33" spans="1:15" ht="17.45" customHeight="1" x14ac:dyDescent="0.2">
      <c r="A33" s="118"/>
      <c r="B33" s="118"/>
      <c r="C33" s="188"/>
      <c r="D33" s="118"/>
      <c r="E33" s="125"/>
      <c r="F33" s="126"/>
      <c r="G33" s="127"/>
      <c r="H33" s="113"/>
      <c r="I33" s="24" t="e">
        <f>VLOOKUP(A33,'Composition portefeuille'!$B$2:$D$6,3,FALSE)</f>
        <v>#N/A</v>
      </c>
      <c r="J33" s="24">
        <v>460</v>
      </c>
      <c r="K33" s="107"/>
      <c r="L33" s="3" t="s">
        <v>43</v>
      </c>
      <c r="M33" s="107"/>
      <c r="N33" s="109">
        <f t="shared" si="0"/>
        <v>0</v>
      </c>
      <c r="O33" s="107"/>
    </row>
    <row r="34" spans="1:15" ht="17.45" customHeight="1" x14ac:dyDescent="0.2">
      <c r="A34" s="118"/>
      <c r="B34" s="118"/>
      <c r="C34" s="188"/>
      <c r="D34" s="118"/>
      <c r="E34" s="125"/>
      <c r="F34" s="126"/>
      <c r="G34" s="127"/>
      <c r="H34" s="113"/>
      <c r="I34" s="24" t="e">
        <f>VLOOKUP(A34,'Composition portefeuille'!$B$2:$D$6,3,FALSE)</f>
        <v>#N/A</v>
      </c>
      <c r="J34" s="24">
        <v>460</v>
      </c>
      <c r="K34" s="107"/>
      <c r="L34" s="3" t="s">
        <v>43</v>
      </c>
      <c r="M34" s="107"/>
      <c r="N34" s="109">
        <f t="shared" si="0"/>
        <v>0</v>
      </c>
      <c r="O34" s="107"/>
    </row>
    <row r="35" spans="1:15" ht="17.45" customHeight="1" x14ac:dyDescent="0.2">
      <c r="A35" s="118"/>
      <c r="B35" s="118"/>
      <c r="C35" s="188"/>
      <c r="D35" s="118"/>
      <c r="E35" s="125"/>
      <c r="F35" s="126"/>
      <c r="G35" s="127"/>
      <c r="H35" s="113"/>
      <c r="I35" s="24" t="e">
        <f>VLOOKUP(A35,'Composition portefeuille'!$B$2:$D$6,3,FALSE)</f>
        <v>#N/A</v>
      </c>
      <c r="J35" s="24">
        <v>460</v>
      </c>
      <c r="K35" s="107"/>
      <c r="L35" s="3" t="s">
        <v>43</v>
      </c>
      <c r="M35" s="107"/>
      <c r="N35" s="109">
        <f t="shared" si="0"/>
        <v>0</v>
      </c>
      <c r="O35" s="107"/>
    </row>
    <row r="36" spans="1:15" ht="17.45" customHeight="1" x14ac:dyDescent="0.2">
      <c r="A36" s="118"/>
      <c r="B36" s="118"/>
      <c r="C36" s="188"/>
      <c r="D36" s="118"/>
      <c r="E36" s="125"/>
      <c r="F36" s="126"/>
      <c r="G36" s="127"/>
      <c r="H36" s="113"/>
      <c r="I36" s="24" t="e">
        <f>VLOOKUP(A36,'Composition portefeuille'!$B$2:$D$6,3,FALSE)</f>
        <v>#N/A</v>
      </c>
      <c r="J36" s="24">
        <v>460</v>
      </c>
      <c r="K36" s="107"/>
      <c r="L36" s="3" t="s">
        <v>43</v>
      </c>
      <c r="M36" s="107"/>
      <c r="N36" s="109">
        <f t="shared" si="0"/>
        <v>0</v>
      </c>
      <c r="O36" s="107"/>
    </row>
    <row r="37" spans="1:15" ht="17.45" customHeight="1" x14ac:dyDescent="0.2">
      <c r="A37" s="118"/>
      <c r="B37" s="118"/>
      <c r="C37" s="188"/>
      <c r="D37" s="118"/>
      <c r="E37" s="125"/>
      <c r="F37" s="126"/>
      <c r="G37" s="127"/>
      <c r="H37" s="113"/>
      <c r="I37" s="24" t="e">
        <f>VLOOKUP(A37,'Composition portefeuille'!$B$2:$D$6,3,FALSE)</f>
        <v>#N/A</v>
      </c>
      <c r="J37" s="24">
        <v>460</v>
      </c>
      <c r="K37" s="107"/>
      <c r="L37" s="3" t="s">
        <v>43</v>
      </c>
      <c r="M37" s="107"/>
      <c r="N37" s="109">
        <f t="shared" si="0"/>
        <v>0</v>
      </c>
      <c r="O37" s="107"/>
    </row>
    <row r="38" spans="1:15" ht="17.45" customHeight="1" x14ac:dyDescent="0.2">
      <c r="A38" s="118"/>
      <c r="B38" s="118"/>
      <c r="C38" s="188"/>
      <c r="D38" s="118"/>
      <c r="E38" s="125"/>
      <c r="F38" s="126"/>
      <c r="G38" s="127"/>
      <c r="H38" s="113"/>
      <c r="I38" s="24" t="e">
        <f>VLOOKUP(A38,'Composition portefeuille'!$B$2:$D$6,3,FALSE)</f>
        <v>#N/A</v>
      </c>
      <c r="J38" s="24">
        <v>460</v>
      </c>
      <c r="K38" s="107"/>
      <c r="L38" s="3" t="s">
        <v>43</v>
      </c>
      <c r="M38" s="107"/>
      <c r="N38" s="109">
        <f t="shared" si="0"/>
        <v>0</v>
      </c>
      <c r="O38" s="107"/>
    </row>
    <row r="39" spans="1:15" ht="17.45" customHeight="1" x14ac:dyDescent="0.2">
      <c r="A39" s="118"/>
      <c r="B39" s="118"/>
      <c r="C39" s="188"/>
      <c r="D39" s="118"/>
      <c r="E39" s="125"/>
      <c r="F39" s="126"/>
      <c r="G39" s="127"/>
      <c r="H39" s="113"/>
      <c r="I39" s="24" t="e">
        <f>VLOOKUP(A39,'Composition portefeuille'!$B$2:$D$6,3,FALSE)</f>
        <v>#N/A</v>
      </c>
      <c r="J39" s="24">
        <v>460</v>
      </c>
      <c r="K39" s="107"/>
      <c r="L39" s="3" t="s">
        <v>43</v>
      </c>
      <c r="M39" s="107"/>
      <c r="N39" s="109">
        <f t="shared" si="0"/>
        <v>0</v>
      </c>
      <c r="O39" s="107"/>
    </row>
    <row r="40" spans="1:15" ht="17.45" customHeight="1" x14ac:dyDescent="0.2">
      <c r="A40" s="118"/>
      <c r="B40" s="118"/>
      <c r="C40" s="188"/>
      <c r="D40" s="118"/>
      <c r="E40" s="125"/>
      <c r="F40" s="126"/>
      <c r="G40" s="127"/>
      <c r="H40" s="113"/>
      <c r="I40" s="24" t="e">
        <f>VLOOKUP(A40,'Composition portefeuille'!$B$2:$D$6,3,FALSE)</f>
        <v>#N/A</v>
      </c>
      <c r="J40" s="24">
        <v>460</v>
      </c>
      <c r="K40" s="107"/>
      <c r="L40" s="3" t="s">
        <v>43</v>
      </c>
      <c r="M40" s="107"/>
      <c r="N40" s="109">
        <f t="shared" si="0"/>
        <v>0</v>
      </c>
      <c r="O40" s="107"/>
    </row>
    <row r="41" spans="1:15" ht="17.45" customHeight="1" x14ac:dyDescent="0.2">
      <c r="A41" s="118"/>
      <c r="B41" s="118"/>
      <c r="C41" s="188"/>
      <c r="D41" s="118"/>
      <c r="E41" s="125"/>
      <c r="F41" s="126"/>
      <c r="G41" s="127"/>
      <c r="H41" s="113"/>
      <c r="I41" s="24" t="e">
        <f>VLOOKUP(A41,'Composition portefeuille'!$B$2:$D$6,3,FALSE)</f>
        <v>#N/A</v>
      </c>
      <c r="J41" s="24">
        <v>460</v>
      </c>
      <c r="K41" s="107"/>
      <c r="L41" s="3" t="s">
        <v>43</v>
      </c>
      <c r="M41" s="107"/>
      <c r="N41" s="109">
        <f t="shared" si="0"/>
        <v>0</v>
      </c>
      <c r="O41" s="107"/>
    </row>
    <row r="42" spans="1:15" ht="17.45" customHeight="1" x14ac:dyDescent="0.2">
      <c r="A42" s="118"/>
      <c r="B42" s="118"/>
      <c r="C42" s="188"/>
      <c r="D42" s="118"/>
      <c r="E42" s="125"/>
      <c r="F42" s="126"/>
      <c r="G42" s="127"/>
      <c r="H42" s="113"/>
      <c r="I42" s="24" t="e">
        <f>VLOOKUP(A42,'Composition portefeuille'!$B$2:$D$6,3,FALSE)</f>
        <v>#N/A</v>
      </c>
      <c r="J42" s="24">
        <v>460</v>
      </c>
      <c r="K42" s="107"/>
      <c r="L42" s="3" t="s">
        <v>43</v>
      </c>
      <c r="M42" s="107"/>
      <c r="N42" s="109">
        <f t="shared" si="0"/>
        <v>0</v>
      </c>
      <c r="O42" s="107"/>
    </row>
    <row r="43" spans="1:15" ht="17.45" customHeight="1" x14ac:dyDescent="0.2">
      <c r="A43" s="118"/>
      <c r="B43" s="118"/>
      <c r="C43" s="188"/>
      <c r="D43" s="118"/>
      <c r="E43" s="125"/>
      <c r="F43" s="126"/>
      <c r="G43" s="127"/>
      <c r="H43" s="113"/>
      <c r="I43" s="24" t="e">
        <f>VLOOKUP(A43,'Composition portefeuille'!$B$2:$D$6,3,FALSE)</f>
        <v>#N/A</v>
      </c>
      <c r="J43" s="24">
        <v>460</v>
      </c>
      <c r="K43" s="107"/>
      <c r="L43" s="3" t="s">
        <v>43</v>
      </c>
      <c r="M43" s="107"/>
      <c r="N43" s="109">
        <f t="shared" si="0"/>
        <v>0</v>
      </c>
      <c r="O43" s="107"/>
    </row>
    <row r="44" spans="1:15" ht="17.45" customHeight="1" x14ac:dyDescent="0.2">
      <c r="A44" s="118"/>
      <c r="B44" s="118"/>
      <c r="C44" s="188"/>
      <c r="D44" s="118"/>
      <c r="E44" s="125"/>
      <c r="F44" s="126"/>
      <c r="G44" s="127"/>
      <c r="H44" s="113"/>
      <c r="I44" s="24" t="e">
        <f>VLOOKUP(A44,'Composition portefeuille'!$B$2:$D$6,3,FALSE)</f>
        <v>#N/A</v>
      </c>
      <c r="J44" s="24">
        <v>460</v>
      </c>
      <c r="K44" s="107"/>
      <c r="L44" s="3" t="s">
        <v>43</v>
      </c>
      <c r="M44" s="107"/>
      <c r="N44" s="109">
        <f t="shared" si="0"/>
        <v>0</v>
      </c>
      <c r="O44" s="107"/>
    </row>
    <row r="45" spans="1:15" ht="17.45" customHeight="1" x14ac:dyDescent="0.2">
      <c r="A45" s="118"/>
      <c r="B45" s="118"/>
      <c r="C45" s="188"/>
      <c r="D45" s="118"/>
      <c r="E45" s="125"/>
      <c r="F45" s="126"/>
      <c r="G45" s="127"/>
      <c r="H45" s="113"/>
      <c r="I45" s="24" t="e">
        <f>VLOOKUP(A45,'Composition portefeuille'!$B$2:$D$6,3,FALSE)</f>
        <v>#N/A</v>
      </c>
      <c r="J45" s="24">
        <v>460</v>
      </c>
      <c r="K45" s="107"/>
      <c r="L45" s="3" t="s">
        <v>43</v>
      </c>
      <c r="M45" s="107"/>
      <c r="N45" s="109">
        <f t="shared" si="0"/>
        <v>0</v>
      </c>
      <c r="O45" s="107"/>
    </row>
    <row r="46" spans="1:15" ht="17.45" customHeight="1" x14ac:dyDescent="0.2">
      <c r="A46" s="118"/>
      <c r="B46" s="118"/>
      <c r="C46" s="188"/>
      <c r="D46" s="118"/>
      <c r="E46" s="125"/>
      <c r="F46" s="126"/>
      <c r="G46" s="127"/>
      <c r="H46" s="113"/>
      <c r="I46" s="24" t="e">
        <f>VLOOKUP(A46,'Composition portefeuille'!$B$2:$D$6,3,FALSE)</f>
        <v>#N/A</v>
      </c>
      <c r="J46" s="24">
        <v>460</v>
      </c>
      <c r="K46" s="107"/>
      <c r="L46" s="3" t="s">
        <v>43</v>
      </c>
      <c r="M46" s="107"/>
      <c r="N46" s="109">
        <f t="shared" si="0"/>
        <v>0</v>
      </c>
      <c r="O46" s="107"/>
    </row>
    <row r="47" spans="1:15" ht="17.45" customHeight="1" x14ac:dyDescent="0.2">
      <c r="A47" s="118"/>
      <c r="B47" s="118"/>
      <c r="C47" s="188"/>
      <c r="D47" s="118"/>
      <c r="E47" s="125"/>
      <c r="F47" s="126"/>
      <c r="G47" s="127"/>
      <c r="H47" s="113"/>
      <c r="I47" s="24" t="e">
        <f>VLOOKUP(A47,'Composition portefeuille'!$B$2:$D$6,3,FALSE)</f>
        <v>#N/A</v>
      </c>
      <c r="J47" s="24">
        <v>460</v>
      </c>
      <c r="K47" s="107"/>
      <c r="L47" s="3" t="s">
        <v>43</v>
      </c>
      <c r="M47" s="107"/>
      <c r="N47" s="109">
        <f t="shared" si="0"/>
        <v>0</v>
      </c>
      <c r="O47" s="107"/>
    </row>
    <row r="48" spans="1:15" ht="17.45" customHeight="1" x14ac:dyDescent="0.2">
      <c r="A48" s="118"/>
      <c r="B48" s="118"/>
      <c r="C48" s="188"/>
      <c r="D48" s="118"/>
      <c r="E48" s="125"/>
      <c r="F48" s="126"/>
      <c r="G48" s="127"/>
      <c r="H48" s="113"/>
      <c r="I48" s="24" t="e">
        <f>VLOOKUP(A48,'Composition portefeuille'!$B$2:$D$6,3,FALSE)</f>
        <v>#N/A</v>
      </c>
      <c r="J48" s="24">
        <v>460</v>
      </c>
      <c r="K48" s="107"/>
      <c r="L48" s="3" t="s">
        <v>43</v>
      </c>
      <c r="M48" s="107"/>
      <c r="N48" s="109">
        <f t="shared" si="0"/>
        <v>0</v>
      </c>
      <c r="O48" s="107"/>
    </row>
    <row r="49" spans="1:15" ht="17.45" customHeight="1" x14ac:dyDescent="0.2">
      <c r="A49" s="118"/>
      <c r="B49" s="118"/>
      <c r="C49" s="188"/>
      <c r="D49" s="118"/>
      <c r="E49" s="125"/>
      <c r="F49" s="126"/>
      <c r="G49" s="127"/>
      <c r="H49" s="113"/>
      <c r="I49" s="24" t="e">
        <f>VLOOKUP(A49,'Composition portefeuille'!$B$2:$D$6,3,FALSE)</f>
        <v>#N/A</v>
      </c>
      <c r="J49" s="24">
        <v>460</v>
      </c>
      <c r="K49" s="107"/>
      <c r="L49" s="3" t="s">
        <v>43</v>
      </c>
      <c r="M49" s="107"/>
      <c r="N49" s="109">
        <f t="shared" si="0"/>
        <v>0</v>
      </c>
      <c r="O49" s="107"/>
    </row>
    <row r="50" spans="1:15" ht="17.45" customHeight="1" x14ac:dyDescent="0.2">
      <c r="A50" s="118"/>
      <c r="B50" s="118"/>
      <c r="C50" s="188"/>
      <c r="D50" s="118"/>
      <c r="E50" s="125"/>
      <c r="F50" s="126"/>
      <c r="G50" s="127"/>
      <c r="H50" s="113"/>
      <c r="I50" s="24" t="e">
        <f>VLOOKUP(A50,'Composition portefeuille'!$B$2:$D$6,3,FALSE)</f>
        <v>#N/A</v>
      </c>
      <c r="J50" s="24">
        <v>460</v>
      </c>
      <c r="K50" s="107"/>
      <c r="L50" s="3" t="s">
        <v>43</v>
      </c>
      <c r="M50" s="107"/>
      <c r="N50" s="109">
        <f t="shared" si="0"/>
        <v>0</v>
      </c>
      <c r="O50" s="107"/>
    </row>
    <row r="51" spans="1:15" ht="17.45" customHeight="1" x14ac:dyDescent="0.2">
      <c r="A51" s="118"/>
      <c r="B51" s="118"/>
      <c r="C51" s="188"/>
      <c r="D51" s="118"/>
      <c r="E51" s="125"/>
      <c r="F51" s="126"/>
      <c r="G51" s="127"/>
      <c r="H51" s="113"/>
      <c r="I51" s="24" t="e">
        <f>VLOOKUP(A51,'Composition portefeuille'!$B$2:$D$6,3,FALSE)</f>
        <v>#N/A</v>
      </c>
      <c r="J51" s="24">
        <v>460</v>
      </c>
      <c r="K51" s="107"/>
      <c r="L51" s="3" t="s">
        <v>43</v>
      </c>
      <c r="M51" s="107"/>
      <c r="N51" s="109">
        <f t="shared" si="0"/>
        <v>0</v>
      </c>
      <c r="O51" s="107"/>
    </row>
    <row r="52" spans="1:15" ht="17.45" customHeight="1" x14ac:dyDescent="0.2">
      <c r="A52" s="118"/>
      <c r="B52" s="118"/>
      <c r="C52" s="188"/>
      <c r="D52" s="118"/>
      <c r="E52" s="125"/>
      <c r="F52" s="126"/>
      <c r="G52" s="127"/>
      <c r="H52" s="113"/>
      <c r="I52" s="24" t="e">
        <f>VLOOKUP(A52,'Composition portefeuille'!$B$2:$D$6,3,FALSE)</f>
        <v>#N/A</v>
      </c>
      <c r="J52" s="24">
        <v>460</v>
      </c>
      <c r="K52" s="107"/>
      <c r="L52" s="3" t="s">
        <v>43</v>
      </c>
      <c r="M52" s="107"/>
      <c r="N52" s="109">
        <f t="shared" si="0"/>
        <v>0</v>
      </c>
      <c r="O52" s="107"/>
    </row>
    <row r="53" spans="1:15" ht="17.45" customHeight="1" x14ac:dyDescent="0.2">
      <c r="A53" s="118"/>
      <c r="B53" s="118"/>
      <c r="C53" s="188"/>
      <c r="D53" s="118"/>
      <c r="E53" s="125"/>
      <c r="F53" s="126"/>
      <c r="G53" s="127"/>
      <c r="H53" s="113"/>
      <c r="I53" s="24" t="e">
        <f>VLOOKUP(A53,'Composition portefeuille'!$B$2:$D$6,3,FALSE)</f>
        <v>#N/A</v>
      </c>
      <c r="J53" s="24">
        <v>460</v>
      </c>
      <c r="K53" s="107"/>
      <c r="L53" s="3" t="s">
        <v>43</v>
      </c>
      <c r="M53" s="107"/>
      <c r="N53" s="109">
        <f t="shared" si="0"/>
        <v>0</v>
      </c>
      <c r="O53" s="107"/>
    </row>
    <row r="54" spans="1:15" ht="17.45" customHeight="1" x14ac:dyDescent="0.2">
      <c r="A54" s="118"/>
      <c r="B54" s="118"/>
      <c r="C54" s="188"/>
      <c r="D54" s="118"/>
      <c r="E54" s="125"/>
      <c r="F54" s="126"/>
      <c r="G54" s="127"/>
      <c r="H54" s="113"/>
      <c r="I54" s="24" t="e">
        <f>VLOOKUP(A54,'Composition portefeuille'!$B$2:$D$6,3,FALSE)</f>
        <v>#N/A</v>
      </c>
      <c r="J54" s="24">
        <v>460</v>
      </c>
      <c r="K54" s="107"/>
      <c r="L54" s="3" t="s">
        <v>43</v>
      </c>
      <c r="M54" s="107"/>
      <c r="N54" s="109">
        <f t="shared" si="0"/>
        <v>0</v>
      </c>
      <c r="O54" s="107"/>
    </row>
    <row r="55" spans="1:15" ht="17.45" customHeight="1" x14ac:dyDescent="0.2">
      <c r="A55" s="118"/>
      <c r="B55" s="118"/>
      <c r="C55" s="188"/>
      <c r="D55" s="118"/>
      <c r="E55" s="125"/>
      <c r="F55" s="126"/>
      <c r="G55" s="127"/>
      <c r="H55" s="113"/>
      <c r="I55" s="24" t="e">
        <f>VLOOKUP(A55,'Composition portefeuille'!$B$2:$D$6,3,FALSE)</f>
        <v>#N/A</v>
      </c>
      <c r="J55" s="24">
        <v>460</v>
      </c>
      <c r="K55" s="107"/>
      <c r="L55" s="3" t="s">
        <v>43</v>
      </c>
      <c r="M55" s="107"/>
      <c r="N55" s="109">
        <f t="shared" si="0"/>
        <v>0</v>
      </c>
      <c r="O55" s="107"/>
    </row>
    <row r="56" spans="1:15" ht="17.45" customHeight="1" x14ac:dyDescent="0.2">
      <c r="A56" s="118"/>
      <c r="B56" s="118"/>
      <c r="C56" s="188"/>
      <c r="D56" s="118"/>
      <c r="E56" s="125"/>
      <c r="F56" s="126"/>
      <c r="G56" s="127"/>
      <c r="H56" s="113"/>
      <c r="I56" s="24" t="e">
        <f>VLOOKUP(A56,'Composition portefeuille'!$B$2:$D$6,3,FALSE)</f>
        <v>#N/A</v>
      </c>
      <c r="J56" s="24">
        <v>460</v>
      </c>
      <c r="K56" s="107"/>
      <c r="L56" s="3" t="s">
        <v>43</v>
      </c>
      <c r="M56" s="107"/>
      <c r="N56" s="109">
        <f t="shared" si="0"/>
        <v>0</v>
      </c>
      <c r="O56" s="107"/>
    </row>
    <row r="57" spans="1:15" ht="17.45" customHeight="1" x14ac:dyDescent="0.2">
      <c r="A57" s="118"/>
      <c r="B57" s="118"/>
      <c r="C57" s="188"/>
      <c r="D57" s="118"/>
      <c r="E57" s="125"/>
      <c r="F57" s="126"/>
      <c r="G57" s="127"/>
      <c r="H57" s="113"/>
      <c r="I57" s="24" t="e">
        <f>VLOOKUP(A57,'Composition portefeuille'!$B$2:$D$6,3,FALSE)</f>
        <v>#N/A</v>
      </c>
      <c r="J57" s="24">
        <v>460</v>
      </c>
      <c r="K57" s="107"/>
      <c r="L57" s="3" t="s">
        <v>43</v>
      </c>
      <c r="M57" s="107"/>
      <c r="N57" s="109">
        <f t="shared" si="0"/>
        <v>0</v>
      </c>
      <c r="O57" s="107"/>
    </row>
    <row r="58" spans="1:15" ht="17.45" customHeight="1" x14ac:dyDescent="0.2">
      <c r="A58" s="118"/>
      <c r="B58" s="118"/>
      <c r="C58" s="188"/>
      <c r="D58" s="118"/>
      <c r="E58" s="125"/>
      <c r="F58" s="126"/>
      <c r="G58" s="127"/>
      <c r="H58" s="113"/>
      <c r="I58" s="24" t="e">
        <f>VLOOKUP(A58,'Composition portefeuille'!$B$2:$D$6,3,FALSE)</f>
        <v>#N/A</v>
      </c>
      <c r="J58" s="24">
        <v>460</v>
      </c>
      <c r="K58" s="107"/>
      <c r="L58" s="3" t="s">
        <v>43</v>
      </c>
      <c r="M58" s="107"/>
      <c r="N58" s="109">
        <f t="shared" si="0"/>
        <v>0</v>
      </c>
      <c r="O58" s="107"/>
    </row>
    <row r="59" spans="1:15" ht="17.45" customHeight="1" x14ac:dyDescent="0.2">
      <c r="A59" s="118"/>
      <c r="B59" s="118"/>
      <c r="C59" s="188"/>
      <c r="D59" s="118"/>
      <c r="E59" s="125"/>
      <c r="F59" s="126"/>
      <c r="G59" s="127"/>
      <c r="H59" s="113"/>
      <c r="I59" s="24" t="e">
        <f>VLOOKUP(A59,'Composition portefeuille'!$B$2:$D$6,3,FALSE)</f>
        <v>#N/A</v>
      </c>
      <c r="J59" s="24">
        <v>460</v>
      </c>
      <c r="K59" s="107"/>
      <c r="L59" s="3" t="s">
        <v>43</v>
      </c>
      <c r="M59" s="107"/>
      <c r="N59" s="109">
        <f t="shared" si="0"/>
        <v>0</v>
      </c>
      <c r="O59" s="107"/>
    </row>
    <row r="60" spans="1:15" ht="17.45" customHeight="1" x14ac:dyDescent="0.2">
      <c r="A60" s="118"/>
      <c r="B60" s="118"/>
      <c r="C60" s="188"/>
      <c r="D60" s="118"/>
      <c r="E60" s="125"/>
      <c r="F60" s="126"/>
      <c r="G60" s="127"/>
      <c r="H60" s="113"/>
      <c r="I60" s="24" t="e">
        <f>VLOOKUP(A60,'Composition portefeuille'!$B$2:$D$6,3,FALSE)</f>
        <v>#N/A</v>
      </c>
      <c r="J60" s="24">
        <v>460</v>
      </c>
      <c r="K60" s="107"/>
      <c r="L60" s="3" t="s">
        <v>43</v>
      </c>
      <c r="M60" s="107"/>
      <c r="N60" s="109">
        <f t="shared" si="0"/>
        <v>0</v>
      </c>
      <c r="O60" s="107"/>
    </row>
    <row r="61" spans="1:15" ht="17.45" customHeight="1" x14ac:dyDescent="0.2">
      <c r="A61" s="118"/>
      <c r="B61" s="118"/>
      <c r="C61" s="188"/>
      <c r="D61" s="118"/>
      <c r="E61" s="125"/>
      <c r="F61" s="126"/>
      <c r="G61" s="127"/>
      <c r="H61" s="113"/>
      <c r="I61" s="24" t="e">
        <f>VLOOKUP(A61,'Composition portefeuille'!$B$2:$D$6,3,FALSE)</f>
        <v>#N/A</v>
      </c>
      <c r="J61" s="24">
        <v>460</v>
      </c>
      <c r="K61" s="107"/>
      <c r="L61" s="3" t="s">
        <v>43</v>
      </c>
      <c r="M61" s="107"/>
      <c r="N61" s="109">
        <f t="shared" si="0"/>
        <v>0</v>
      </c>
      <c r="O61" s="107"/>
    </row>
    <row r="62" spans="1:15" ht="17.45" customHeight="1" x14ac:dyDescent="0.2">
      <c r="A62" s="118"/>
      <c r="B62" s="118"/>
      <c r="C62" s="188"/>
      <c r="D62" s="118"/>
      <c r="E62" s="125"/>
      <c r="F62" s="126"/>
      <c r="G62" s="127"/>
      <c r="H62" s="113"/>
      <c r="I62" s="24" t="e">
        <f>VLOOKUP(A62,'Composition portefeuille'!$B$2:$D$6,3,FALSE)</f>
        <v>#N/A</v>
      </c>
      <c r="J62" s="24">
        <v>460</v>
      </c>
      <c r="K62" s="107"/>
      <c r="L62" s="3" t="s">
        <v>43</v>
      </c>
      <c r="M62" s="107"/>
      <c r="N62" s="109">
        <f t="shared" si="0"/>
        <v>0</v>
      </c>
      <c r="O62" s="107"/>
    </row>
    <row r="63" spans="1:15" ht="17.45" customHeight="1" x14ac:dyDescent="0.2">
      <c r="A63" s="118"/>
      <c r="B63" s="118"/>
      <c r="C63" s="188"/>
      <c r="D63" s="118"/>
      <c r="E63" s="125"/>
      <c r="F63" s="126"/>
      <c r="G63" s="127"/>
      <c r="H63" s="113"/>
      <c r="I63" s="24" t="e">
        <f>VLOOKUP(A63,'Composition portefeuille'!$B$2:$D$6,3,FALSE)</f>
        <v>#N/A</v>
      </c>
      <c r="J63" s="24">
        <v>460</v>
      </c>
      <c r="K63" s="107"/>
      <c r="L63" s="3" t="s">
        <v>43</v>
      </c>
      <c r="M63" s="107"/>
      <c r="N63" s="109">
        <f t="shared" si="0"/>
        <v>0</v>
      </c>
      <c r="O63" s="107"/>
    </row>
    <row r="64" spans="1:15" ht="17.45" customHeight="1" x14ac:dyDescent="0.2">
      <c r="A64" s="118"/>
      <c r="B64" s="118"/>
      <c r="C64" s="188"/>
      <c r="D64" s="118"/>
      <c r="E64" s="125"/>
      <c r="F64" s="126"/>
      <c r="G64" s="127"/>
      <c r="H64" s="113"/>
      <c r="I64" s="24" t="e">
        <f>VLOOKUP(A64,'Composition portefeuille'!$B$2:$D$6,3,FALSE)</f>
        <v>#N/A</v>
      </c>
      <c r="J64" s="24">
        <v>460</v>
      </c>
      <c r="K64" s="107"/>
      <c r="L64" s="3" t="s">
        <v>43</v>
      </c>
      <c r="M64" s="107"/>
      <c r="N64" s="109">
        <f t="shared" si="0"/>
        <v>0</v>
      </c>
      <c r="O64" s="107"/>
    </row>
    <row r="65" spans="1:15" ht="17.45" customHeight="1" x14ac:dyDescent="0.2">
      <c r="A65" s="118"/>
      <c r="B65" s="118"/>
      <c r="C65" s="188"/>
      <c r="D65" s="118"/>
      <c r="E65" s="125"/>
      <c r="F65" s="126"/>
      <c r="G65" s="127"/>
      <c r="H65" s="113"/>
      <c r="I65" s="24" t="e">
        <f>VLOOKUP(A65,'Composition portefeuille'!$B$2:$D$6,3,FALSE)</f>
        <v>#N/A</v>
      </c>
      <c r="J65" s="24">
        <v>460</v>
      </c>
      <c r="K65" s="107"/>
      <c r="L65" s="3" t="s">
        <v>43</v>
      </c>
      <c r="M65" s="107"/>
      <c r="N65" s="109">
        <f t="shared" si="0"/>
        <v>0</v>
      </c>
      <c r="O65" s="107"/>
    </row>
    <row r="66" spans="1:15" ht="17.45" customHeight="1" x14ac:dyDescent="0.2">
      <c r="A66" s="118"/>
      <c r="B66" s="118"/>
      <c r="C66" s="188"/>
      <c r="D66" s="118"/>
      <c r="E66" s="125"/>
      <c r="F66" s="126"/>
      <c r="G66" s="127"/>
      <c r="H66" s="113"/>
      <c r="I66" s="24" t="e">
        <f>VLOOKUP(A66,'Composition portefeuille'!$B$2:$D$6,3,FALSE)</f>
        <v>#N/A</v>
      </c>
      <c r="J66" s="24">
        <v>460</v>
      </c>
      <c r="K66" s="107"/>
      <c r="L66" s="3" t="s">
        <v>43</v>
      </c>
      <c r="M66" s="107"/>
      <c r="N66" s="109">
        <f t="shared" si="0"/>
        <v>0</v>
      </c>
      <c r="O66" s="107"/>
    </row>
    <row r="67" spans="1:15" ht="17.45" customHeight="1" x14ac:dyDescent="0.2">
      <c r="A67" s="118"/>
      <c r="B67" s="118"/>
      <c r="C67" s="188"/>
      <c r="D67" s="118"/>
      <c r="E67" s="125"/>
      <c r="F67" s="126"/>
      <c r="G67" s="127"/>
      <c r="H67" s="113"/>
      <c r="I67" s="24" t="e">
        <f>VLOOKUP(A67,'Composition portefeuille'!$B$2:$D$6,3,FALSE)</f>
        <v>#N/A</v>
      </c>
      <c r="J67" s="24">
        <v>460</v>
      </c>
      <c r="K67" s="107"/>
      <c r="L67" s="3" t="s">
        <v>43</v>
      </c>
      <c r="M67" s="107"/>
      <c r="N67" s="109">
        <f t="shared" ref="N67:N100" si="1">F67</f>
        <v>0</v>
      </c>
      <c r="O67" s="107"/>
    </row>
    <row r="68" spans="1:15" ht="17.45" customHeight="1" x14ac:dyDescent="0.2">
      <c r="A68" s="118"/>
      <c r="B68" s="118"/>
      <c r="C68" s="188"/>
      <c r="D68" s="118"/>
      <c r="E68" s="125"/>
      <c r="F68" s="126"/>
      <c r="G68" s="127"/>
      <c r="H68" s="113"/>
      <c r="I68" s="24" t="e">
        <f>VLOOKUP(A68,'Composition portefeuille'!$B$2:$D$6,3,FALSE)</f>
        <v>#N/A</v>
      </c>
      <c r="J68" s="24">
        <v>460</v>
      </c>
      <c r="K68" s="107"/>
      <c r="L68" s="3" t="s">
        <v>43</v>
      </c>
      <c r="M68" s="107"/>
      <c r="N68" s="109">
        <f t="shared" si="1"/>
        <v>0</v>
      </c>
      <c r="O68" s="107"/>
    </row>
    <row r="69" spans="1:15" ht="17.45" customHeight="1" x14ac:dyDescent="0.2">
      <c r="A69" s="118"/>
      <c r="B69" s="118"/>
      <c r="C69" s="188"/>
      <c r="D69" s="118"/>
      <c r="E69" s="125"/>
      <c r="F69" s="126"/>
      <c r="G69" s="127"/>
      <c r="H69" s="113"/>
      <c r="I69" s="24" t="e">
        <f>VLOOKUP(A69,'Composition portefeuille'!$B$2:$D$6,3,FALSE)</f>
        <v>#N/A</v>
      </c>
      <c r="J69" s="24">
        <v>460</v>
      </c>
      <c r="K69" s="107"/>
      <c r="L69" s="3" t="s">
        <v>43</v>
      </c>
      <c r="M69" s="107"/>
      <c r="N69" s="109">
        <f t="shared" si="1"/>
        <v>0</v>
      </c>
      <c r="O69" s="107"/>
    </row>
    <row r="70" spans="1:15" ht="17.45" customHeight="1" x14ac:dyDescent="0.2">
      <c r="A70" s="118"/>
      <c r="B70" s="118"/>
      <c r="C70" s="188"/>
      <c r="D70" s="118"/>
      <c r="E70" s="125"/>
      <c r="F70" s="126"/>
      <c r="G70" s="127"/>
      <c r="H70" s="113"/>
      <c r="I70" s="24" t="e">
        <f>VLOOKUP(A70,'Composition portefeuille'!$B$2:$D$6,3,FALSE)</f>
        <v>#N/A</v>
      </c>
      <c r="J70" s="24">
        <v>460</v>
      </c>
      <c r="K70" s="107"/>
      <c r="L70" s="3" t="s">
        <v>43</v>
      </c>
      <c r="M70" s="107"/>
      <c r="N70" s="109">
        <f t="shared" si="1"/>
        <v>0</v>
      </c>
      <c r="O70" s="107"/>
    </row>
    <row r="71" spans="1:15" ht="17.45" customHeight="1" x14ac:dyDescent="0.2">
      <c r="A71" s="118"/>
      <c r="B71" s="118"/>
      <c r="C71" s="188"/>
      <c r="D71" s="118"/>
      <c r="E71" s="125"/>
      <c r="F71" s="126"/>
      <c r="G71" s="127"/>
      <c r="H71" s="113"/>
      <c r="I71" s="24" t="e">
        <f>VLOOKUP(A71,'Composition portefeuille'!$B$2:$D$6,3,FALSE)</f>
        <v>#N/A</v>
      </c>
      <c r="J71" s="24">
        <v>460</v>
      </c>
      <c r="K71" s="107"/>
      <c r="L71" s="3" t="s">
        <v>43</v>
      </c>
      <c r="M71" s="107"/>
      <c r="N71" s="109">
        <f t="shared" si="1"/>
        <v>0</v>
      </c>
      <c r="O71" s="107"/>
    </row>
    <row r="72" spans="1:15" ht="17.45" customHeight="1" x14ac:dyDescent="0.2">
      <c r="A72" s="118"/>
      <c r="B72" s="118"/>
      <c r="C72" s="188"/>
      <c r="D72" s="118"/>
      <c r="E72" s="125"/>
      <c r="F72" s="126"/>
      <c r="G72" s="127"/>
      <c r="H72" s="113"/>
      <c r="I72" s="24" t="e">
        <f>VLOOKUP(A72,'Composition portefeuille'!$B$2:$D$6,3,FALSE)</f>
        <v>#N/A</v>
      </c>
      <c r="J72" s="24">
        <v>460</v>
      </c>
      <c r="K72" s="107"/>
      <c r="L72" s="3" t="s">
        <v>43</v>
      </c>
      <c r="M72" s="107"/>
      <c r="N72" s="109">
        <f t="shared" si="1"/>
        <v>0</v>
      </c>
      <c r="O72" s="107"/>
    </row>
    <row r="73" spans="1:15" ht="17.45" customHeight="1" x14ac:dyDescent="0.2">
      <c r="A73" s="118"/>
      <c r="B73" s="118"/>
      <c r="C73" s="188"/>
      <c r="D73" s="118"/>
      <c r="E73" s="125"/>
      <c r="F73" s="126"/>
      <c r="G73" s="127"/>
      <c r="H73" s="113"/>
      <c r="I73" s="24" t="e">
        <f>VLOOKUP(A73,'Composition portefeuille'!$B$2:$D$6,3,FALSE)</f>
        <v>#N/A</v>
      </c>
      <c r="J73" s="24">
        <v>460</v>
      </c>
      <c r="K73" s="107"/>
      <c r="L73" s="3" t="s">
        <v>43</v>
      </c>
      <c r="M73" s="107"/>
      <c r="N73" s="109">
        <f t="shared" si="1"/>
        <v>0</v>
      </c>
      <c r="O73" s="107"/>
    </row>
    <row r="74" spans="1:15" ht="17.45" customHeight="1" x14ac:dyDescent="0.2">
      <c r="A74" s="118"/>
      <c r="B74" s="118"/>
      <c r="C74" s="188"/>
      <c r="D74" s="118"/>
      <c r="E74" s="125"/>
      <c r="F74" s="126"/>
      <c r="G74" s="127"/>
      <c r="H74" s="113"/>
      <c r="I74" s="24" t="e">
        <f>VLOOKUP(A74,'Composition portefeuille'!$B$2:$D$6,3,FALSE)</f>
        <v>#N/A</v>
      </c>
      <c r="J74" s="24">
        <v>460</v>
      </c>
      <c r="K74" s="107"/>
      <c r="L74" s="3" t="s">
        <v>43</v>
      </c>
      <c r="M74" s="107"/>
      <c r="N74" s="109">
        <f t="shared" si="1"/>
        <v>0</v>
      </c>
      <c r="O74" s="107"/>
    </row>
    <row r="75" spans="1:15" ht="17.45" customHeight="1" x14ac:dyDescent="0.2">
      <c r="A75" s="118"/>
      <c r="B75" s="118"/>
      <c r="C75" s="188"/>
      <c r="D75" s="118"/>
      <c r="E75" s="125"/>
      <c r="F75" s="126"/>
      <c r="G75" s="127"/>
      <c r="H75" s="113"/>
      <c r="I75" s="24" t="e">
        <f>VLOOKUP(A75,'Composition portefeuille'!$B$2:$D$6,3,FALSE)</f>
        <v>#N/A</v>
      </c>
      <c r="J75" s="24">
        <v>460</v>
      </c>
      <c r="K75" s="107"/>
      <c r="L75" s="3" t="s">
        <v>43</v>
      </c>
      <c r="M75" s="107"/>
      <c r="N75" s="109">
        <f t="shared" si="1"/>
        <v>0</v>
      </c>
      <c r="O75" s="107"/>
    </row>
    <row r="76" spans="1:15" ht="17.45" customHeight="1" x14ac:dyDescent="0.2">
      <c r="A76" s="118"/>
      <c r="B76" s="118"/>
      <c r="C76" s="188"/>
      <c r="D76" s="118"/>
      <c r="E76" s="125"/>
      <c r="F76" s="126"/>
      <c r="G76" s="127"/>
      <c r="H76" s="113"/>
      <c r="I76" s="24" t="e">
        <f>VLOOKUP(A76,'Composition portefeuille'!$B$2:$D$6,3,FALSE)</f>
        <v>#N/A</v>
      </c>
      <c r="J76" s="24">
        <v>460</v>
      </c>
      <c r="K76" s="107"/>
      <c r="L76" s="3" t="s">
        <v>43</v>
      </c>
      <c r="M76" s="107"/>
      <c r="N76" s="109">
        <f t="shared" si="1"/>
        <v>0</v>
      </c>
      <c r="O76" s="107"/>
    </row>
    <row r="77" spans="1:15" ht="17.45" customHeight="1" x14ac:dyDescent="0.2">
      <c r="A77" s="118"/>
      <c r="B77" s="118"/>
      <c r="C77" s="188"/>
      <c r="D77" s="118"/>
      <c r="E77" s="125"/>
      <c r="F77" s="126"/>
      <c r="G77" s="127"/>
      <c r="H77" s="113"/>
      <c r="I77" s="24" t="e">
        <f>VLOOKUP(A77,'Composition portefeuille'!$B$2:$D$6,3,FALSE)</f>
        <v>#N/A</v>
      </c>
      <c r="J77" s="24">
        <v>460</v>
      </c>
      <c r="K77" s="107"/>
      <c r="L77" s="3" t="s">
        <v>43</v>
      </c>
      <c r="M77" s="107"/>
      <c r="N77" s="109">
        <f t="shared" si="1"/>
        <v>0</v>
      </c>
      <c r="O77" s="107"/>
    </row>
    <row r="78" spans="1:15" ht="17.45" customHeight="1" x14ac:dyDescent="0.2">
      <c r="A78" s="118"/>
      <c r="B78" s="118"/>
      <c r="C78" s="188"/>
      <c r="D78" s="118"/>
      <c r="E78" s="125"/>
      <c r="F78" s="126"/>
      <c r="G78" s="127"/>
      <c r="H78" s="113"/>
      <c r="I78" s="24" t="e">
        <f>VLOOKUP(A78,'Composition portefeuille'!$B$2:$D$6,3,FALSE)</f>
        <v>#N/A</v>
      </c>
      <c r="J78" s="24">
        <v>460</v>
      </c>
      <c r="K78" s="107"/>
      <c r="L78" s="3" t="s">
        <v>43</v>
      </c>
      <c r="M78" s="107"/>
      <c r="N78" s="109">
        <f t="shared" si="1"/>
        <v>0</v>
      </c>
      <c r="O78" s="107"/>
    </row>
    <row r="79" spans="1:15" ht="17.45" customHeight="1" x14ac:dyDescent="0.2">
      <c r="A79" s="118"/>
      <c r="B79" s="118"/>
      <c r="C79" s="188"/>
      <c r="D79" s="118"/>
      <c r="E79" s="125"/>
      <c r="F79" s="126"/>
      <c r="G79" s="127"/>
      <c r="H79" s="113"/>
      <c r="I79" s="24" t="e">
        <f>VLOOKUP(A79,'Composition portefeuille'!$B$2:$D$6,3,FALSE)</f>
        <v>#N/A</v>
      </c>
      <c r="J79" s="24">
        <v>460</v>
      </c>
      <c r="K79" s="107"/>
      <c r="L79" s="3" t="s">
        <v>43</v>
      </c>
      <c r="M79" s="107"/>
      <c r="N79" s="109">
        <f t="shared" si="1"/>
        <v>0</v>
      </c>
      <c r="O79" s="107"/>
    </row>
    <row r="80" spans="1:15" ht="17.45" customHeight="1" x14ac:dyDescent="0.2">
      <c r="A80" s="118"/>
      <c r="B80" s="118"/>
      <c r="C80" s="188"/>
      <c r="D80" s="118"/>
      <c r="E80" s="125"/>
      <c r="F80" s="126"/>
      <c r="G80" s="127"/>
      <c r="H80" s="113"/>
      <c r="I80" s="24" t="e">
        <f>VLOOKUP(A80,'Composition portefeuille'!$B$2:$D$6,3,FALSE)</f>
        <v>#N/A</v>
      </c>
      <c r="J80" s="24">
        <v>460</v>
      </c>
      <c r="K80" s="107"/>
      <c r="L80" s="3" t="s">
        <v>43</v>
      </c>
      <c r="M80" s="107"/>
      <c r="N80" s="109">
        <f t="shared" si="1"/>
        <v>0</v>
      </c>
      <c r="O80" s="107"/>
    </row>
    <row r="81" spans="1:15" ht="17.45" customHeight="1" x14ac:dyDescent="0.2">
      <c r="A81" s="118"/>
      <c r="B81" s="118"/>
      <c r="C81" s="188"/>
      <c r="D81" s="118"/>
      <c r="E81" s="125"/>
      <c r="F81" s="126"/>
      <c r="G81" s="127"/>
      <c r="H81" s="113"/>
      <c r="I81" s="24" t="e">
        <f>VLOOKUP(A81,'Composition portefeuille'!$B$2:$D$6,3,FALSE)</f>
        <v>#N/A</v>
      </c>
      <c r="J81" s="24">
        <v>460</v>
      </c>
      <c r="K81" s="107"/>
      <c r="L81" s="3" t="s">
        <v>43</v>
      </c>
      <c r="M81" s="107"/>
      <c r="N81" s="109">
        <f t="shared" si="1"/>
        <v>0</v>
      </c>
      <c r="O81" s="107"/>
    </row>
    <row r="82" spans="1:15" ht="17.45" customHeight="1" x14ac:dyDescent="0.2">
      <c r="A82" s="118"/>
      <c r="B82" s="118"/>
      <c r="C82" s="188"/>
      <c r="D82" s="118"/>
      <c r="E82" s="125"/>
      <c r="F82" s="126"/>
      <c r="G82" s="127"/>
      <c r="H82" s="113"/>
      <c r="I82" s="24" t="e">
        <f>VLOOKUP(A82,'Composition portefeuille'!$B$2:$D$6,3,FALSE)</f>
        <v>#N/A</v>
      </c>
      <c r="J82" s="24">
        <v>460</v>
      </c>
      <c r="K82" s="107"/>
      <c r="L82" s="3" t="s">
        <v>43</v>
      </c>
      <c r="M82" s="107"/>
      <c r="N82" s="109">
        <f t="shared" si="1"/>
        <v>0</v>
      </c>
      <c r="O82" s="107"/>
    </row>
    <row r="83" spans="1:15" ht="17.45" customHeight="1" x14ac:dyDescent="0.2">
      <c r="A83" s="118"/>
      <c r="B83" s="118"/>
      <c r="C83" s="188"/>
      <c r="D83" s="118"/>
      <c r="E83" s="125"/>
      <c r="F83" s="126"/>
      <c r="G83" s="127"/>
      <c r="H83" s="113"/>
      <c r="I83" s="24" t="e">
        <f>VLOOKUP(A83,'Composition portefeuille'!$B$2:$D$6,3,FALSE)</f>
        <v>#N/A</v>
      </c>
      <c r="J83" s="24">
        <v>460</v>
      </c>
      <c r="K83" s="107"/>
      <c r="L83" s="3" t="s">
        <v>43</v>
      </c>
      <c r="M83" s="107"/>
      <c r="N83" s="109">
        <f t="shared" si="1"/>
        <v>0</v>
      </c>
      <c r="O83" s="107"/>
    </row>
    <row r="84" spans="1:15" ht="17.45" customHeight="1" x14ac:dyDescent="0.2">
      <c r="A84" s="118"/>
      <c r="B84" s="118"/>
      <c r="C84" s="188"/>
      <c r="D84" s="118"/>
      <c r="E84" s="125"/>
      <c r="F84" s="126"/>
      <c r="G84" s="127"/>
      <c r="H84" s="113"/>
      <c r="I84" s="24" t="e">
        <f>VLOOKUP(A84,'Composition portefeuille'!$B$2:$D$6,3,FALSE)</f>
        <v>#N/A</v>
      </c>
      <c r="J84" s="24">
        <v>460</v>
      </c>
      <c r="K84" s="107"/>
      <c r="L84" s="3" t="s">
        <v>43</v>
      </c>
      <c r="M84" s="107"/>
      <c r="N84" s="109">
        <f t="shared" si="1"/>
        <v>0</v>
      </c>
      <c r="O84" s="107"/>
    </row>
    <row r="85" spans="1:15" ht="17.45" customHeight="1" x14ac:dyDescent="0.2">
      <c r="A85" s="118"/>
      <c r="B85" s="118"/>
      <c r="C85" s="188"/>
      <c r="D85" s="118"/>
      <c r="E85" s="125"/>
      <c r="F85" s="126"/>
      <c r="G85" s="127"/>
      <c r="H85" s="113"/>
      <c r="I85" s="24" t="e">
        <f>VLOOKUP(A85,'Composition portefeuille'!$B$2:$D$6,3,FALSE)</f>
        <v>#N/A</v>
      </c>
      <c r="J85" s="24">
        <v>460</v>
      </c>
      <c r="K85" s="107"/>
      <c r="L85" s="3" t="s">
        <v>43</v>
      </c>
      <c r="M85" s="107"/>
      <c r="N85" s="109">
        <f t="shared" si="1"/>
        <v>0</v>
      </c>
      <c r="O85" s="107"/>
    </row>
    <row r="86" spans="1:15" ht="17.45" customHeight="1" x14ac:dyDescent="0.2">
      <c r="A86" s="118"/>
      <c r="B86" s="118"/>
      <c r="C86" s="188"/>
      <c r="D86" s="118"/>
      <c r="E86" s="125"/>
      <c r="F86" s="126"/>
      <c r="G86" s="127"/>
      <c r="H86" s="113"/>
      <c r="I86" s="24" t="e">
        <f>VLOOKUP(A86,'Composition portefeuille'!$B$2:$D$6,3,FALSE)</f>
        <v>#N/A</v>
      </c>
      <c r="J86" s="24">
        <v>460</v>
      </c>
      <c r="K86" s="107"/>
      <c r="L86" s="3" t="s">
        <v>43</v>
      </c>
      <c r="M86" s="107"/>
      <c r="N86" s="109">
        <f t="shared" si="1"/>
        <v>0</v>
      </c>
      <c r="O86" s="107"/>
    </row>
    <row r="87" spans="1:15" ht="17.45" customHeight="1" x14ac:dyDescent="0.2">
      <c r="A87" s="118"/>
      <c r="B87" s="118"/>
      <c r="C87" s="188"/>
      <c r="D87" s="118"/>
      <c r="E87" s="125"/>
      <c r="F87" s="126"/>
      <c r="G87" s="127"/>
      <c r="H87" s="113"/>
      <c r="I87" s="24" t="e">
        <f>VLOOKUP(A87,'Composition portefeuille'!$B$2:$D$6,3,FALSE)</f>
        <v>#N/A</v>
      </c>
      <c r="J87" s="24">
        <v>460</v>
      </c>
      <c r="K87" s="107"/>
      <c r="L87" s="3" t="s">
        <v>43</v>
      </c>
      <c r="M87" s="107"/>
      <c r="N87" s="109">
        <f t="shared" si="1"/>
        <v>0</v>
      </c>
      <c r="O87" s="107"/>
    </row>
    <row r="88" spans="1:15" ht="17.45" customHeight="1" x14ac:dyDescent="0.2">
      <c r="A88" s="118"/>
      <c r="B88" s="118"/>
      <c r="C88" s="188"/>
      <c r="D88" s="118"/>
      <c r="E88" s="125"/>
      <c r="F88" s="126"/>
      <c r="G88" s="127"/>
      <c r="H88" s="113"/>
      <c r="I88" s="24" t="e">
        <f>VLOOKUP(A88,'Composition portefeuille'!$B$2:$D$6,3,FALSE)</f>
        <v>#N/A</v>
      </c>
      <c r="J88" s="24">
        <v>460</v>
      </c>
      <c r="K88" s="107"/>
      <c r="L88" s="3" t="s">
        <v>43</v>
      </c>
      <c r="M88" s="107"/>
      <c r="N88" s="109">
        <f t="shared" si="1"/>
        <v>0</v>
      </c>
      <c r="O88" s="107"/>
    </row>
    <row r="89" spans="1:15" ht="17.45" customHeight="1" x14ac:dyDescent="0.2">
      <c r="A89" s="118"/>
      <c r="B89" s="118"/>
      <c r="C89" s="188"/>
      <c r="D89" s="118"/>
      <c r="E89" s="125"/>
      <c r="F89" s="126"/>
      <c r="G89" s="127"/>
      <c r="H89" s="113"/>
      <c r="I89" s="24" t="e">
        <f>VLOOKUP(A89,'Composition portefeuille'!$B$2:$D$6,3,FALSE)</f>
        <v>#N/A</v>
      </c>
      <c r="J89" s="24">
        <v>460</v>
      </c>
      <c r="K89" s="107"/>
      <c r="L89" s="3" t="s">
        <v>43</v>
      </c>
      <c r="M89" s="107"/>
      <c r="N89" s="109">
        <f t="shared" si="1"/>
        <v>0</v>
      </c>
      <c r="O89" s="107"/>
    </row>
    <row r="90" spans="1:15" ht="17.45" customHeight="1" x14ac:dyDescent="0.2">
      <c r="A90" s="118"/>
      <c r="B90" s="118"/>
      <c r="C90" s="188"/>
      <c r="D90" s="118"/>
      <c r="E90" s="125"/>
      <c r="F90" s="126"/>
      <c r="G90" s="127"/>
      <c r="H90" s="113"/>
      <c r="I90" s="24" t="e">
        <f>VLOOKUP(A90,'Composition portefeuille'!$B$2:$D$6,3,FALSE)</f>
        <v>#N/A</v>
      </c>
      <c r="J90" s="24">
        <v>460</v>
      </c>
      <c r="K90" s="107"/>
      <c r="L90" s="3" t="s">
        <v>43</v>
      </c>
      <c r="M90" s="107"/>
      <c r="N90" s="109">
        <f t="shared" si="1"/>
        <v>0</v>
      </c>
      <c r="O90" s="107"/>
    </row>
    <row r="91" spans="1:15" ht="17.45" customHeight="1" x14ac:dyDescent="0.2">
      <c r="A91" s="118"/>
      <c r="B91" s="118"/>
      <c r="C91" s="188"/>
      <c r="D91" s="118"/>
      <c r="E91" s="125"/>
      <c r="F91" s="126"/>
      <c r="G91" s="127"/>
      <c r="H91" s="113"/>
      <c r="I91" s="24" t="e">
        <f>VLOOKUP(A91,'Composition portefeuille'!$B$2:$D$6,3,FALSE)</f>
        <v>#N/A</v>
      </c>
      <c r="J91" s="24">
        <v>460</v>
      </c>
      <c r="K91" s="107"/>
      <c r="L91" s="3" t="s">
        <v>43</v>
      </c>
      <c r="M91" s="107"/>
      <c r="N91" s="109">
        <f t="shared" si="1"/>
        <v>0</v>
      </c>
      <c r="O91" s="107"/>
    </row>
    <row r="92" spans="1:15" ht="17.45" customHeight="1" x14ac:dyDescent="0.2">
      <c r="A92" s="118"/>
      <c r="B92" s="118"/>
      <c r="C92" s="188"/>
      <c r="D92" s="118"/>
      <c r="E92" s="125"/>
      <c r="F92" s="126"/>
      <c r="G92" s="127"/>
      <c r="H92" s="113"/>
      <c r="I92" s="24" t="e">
        <f>VLOOKUP(A92,'Composition portefeuille'!$B$2:$D$6,3,FALSE)</f>
        <v>#N/A</v>
      </c>
      <c r="J92" s="24">
        <v>460</v>
      </c>
      <c r="K92" s="107"/>
      <c r="L92" s="3" t="s">
        <v>43</v>
      </c>
      <c r="M92" s="107"/>
      <c r="N92" s="109">
        <f t="shared" si="1"/>
        <v>0</v>
      </c>
      <c r="O92" s="107"/>
    </row>
    <row r="93" spans="1:15" ht="17.45" customHeight="1" x14ac:dyDescent="0.2">
      <c r="A93" s="118"/>
      <c r="B93" s="118"/>
      <c r="C93" s="188"/>
      <c r="D93" s="118"/>
      <c r="E93" s="125"/>
      <c r="F93" s="126"/>
      <c r="G93" s="127"/>
      <c r="H93" s="113"/>
      <c r="I93" s="24" t="e">
        <f>VLOOKUP(A93,'Composition portefeuille'!$B$2:$D$6,3,FALSE)</f>
        <v>#N/A</v>
      </c>
      <c r="J93" s="24">
        <v>460</v>
      </c>
      <c r="K93" s="107"/>
      <c r="L93" s="3" t="s">
        <v>43</v>
      </c>
      <c r="M93" s="107"/>
      <c r="N93" s="109">
        <f t="shared" si="1"/>
        <v>0</v>
      </c>
      <c r="O93" s="107"/>
    </row>
    <row r="94" spans="1:15" ht="17.45" customHeight="1" x14ac:dyDescent="0.2">
      <c r="A94" s="118"/>
      <c r="B94" s="118"/>
      <c r="C94" s="188"/>
      <c r="D94" s="118"/>
      <c r="E94" s="125"/>
      <c r="F94" s="126"/>
      <c r="G94" s="127"/>
      <c r="H94" s="113"/>
      <c r="I94" s="24" t="e">
        <f>VLOOKUP(A94,'Composition portefeuille'!$B$2:$D$6,3,FALSE)</f>
        <v>#N/A</v>
      </c>
      <c r="J94" s="24">
        <v>460</v>
      </c>
      <c r="K94" s="107"/>
      <c r="L94" s="3" t="s">
        <v>43</v>
      </c>
      <c r="M94" s="107"/>
      <c r="N94" s="109">
        <f t="shared" si="1"/>
        <v>0</v>
      </c>
      <c r="O94" s="107"/>
    </row>
    <row r="95" spans="1:15" ht="17.45" customHeight="1" x14ac:dyDescent="0.2">
      <c r="A95" s="118"/>
      <c r="B95" s="118"/>
      <c r="C95" s="188"/>
      <c r="D95" s="118"/>
      <c r="E95" s="125"/>
      <c r="F95" s="126"/>
      <c r="G95" s="127"/>
      <c r="H95" s="113"/>
      <c r="I95" s="24" t="e">
        <f>VLOOKUP(A95,'Composition portefeuille'!$B$2:$D$6,3,FALSE)</f>
        <v>#N/A</v>
      </c>
      <c r="J95" s="24">
        <v>460</v>
      </c>
      <c r="K95" s="107"/>
      <c r="L95" s="3" t="s">
        <v>43</v>
      </c>
      <c r="M95" s="107"/>
      <c r="N95" s="109">
        <f t="shared" si="1"/>
        <v>0</v>
      </c>
      <c r="O95" s="107"/>
    </row>
    <row r="96" spans="1:15" ht="17.45" customHeight="1" x14ac:dyDescent="0.2">
      <c r="A96" s="118"/>
      <c r="B96" s="118"/>
      <c r="C96" s="188"/>
      <c r="D96" s="118"/>
      <c r="E96" s="125"/>
      <c r="F96" s="126"/>
      <c r="G96" s="127"/>
      <c r="H96" s="113"/>
      <c r="I96" s="24" t="e">
        <f>VLOOKUP(A96,'Composition portefeuille'!$B$2:$D$6,3,FALSE)</f>
        <v>#N/A</v>
      </c>
      <c r="J96" s="24">
        <v>460</v>
      </c>
      <c r="K96" s="107"/>
      <c r="L96" s="3" t="s">
        <v>43</v>
      </c>
      <c r="M96" s="107"/>
      <c r="N96" s="109">
        <f t="shared" si="1"/>
        <v>0</v>
      </c>
      <c r="O96" s="107"/>
    </row>
    <row r="97" spans="1:15" ht="17.45" customHeight="1" x14ac:dyDescent="0.2">
      <c r="A97" s="118"/>
      <c r="B97" s="118"/>
      <c r="C97" s="188"/>
      <c r="D97" s="118"/>
      <c r="E97" s="125"/>
      <c r="F97" s="126"/>
      <c r="G97" s="127"/>
      <c r="H97" s="113"/>
      <c r="I97" s="24" t="e">
        <f>VLOOKUP(A97,'Composition portefeuille'!$B$2:$D$6,3,FALSE)</f>
        <v>#N/A</v>
      </c>
      <c r="J97" s="24">
        <v>460</v>
      </c>
      <c r="K97" s="107"/>
      <c r="L97" s="3" t="s">
        <v>43</v>
      </c>
      <c r="M97" s="107"/>
      <c r="N97" s="109">
        <f t="shared" si="1"/>
        <v>0</v>
      </c>
      <c r="O97" s="107"/>
    </row>
    <row r="98" spans="1:15" ht="17.45" customHeight="1" x14ac:dyDescent="0.2">
      <c r="A98" s="118"/>
      <c r="B98" s="118"/>
      <c r="C98" s="188"/>
      <c r="D98" s="118"/>
      <c r="E98" s="125"/>
      <c r="F98" s="126"/>
      <c r="G98" s="127"/>
      <c r="H98" s="113"/>
      <c r="I98" s="24" t="e">
        <f>VLOOKUP(A98,'Composition portefeuille'!$B$2:$D$6,3,FALSE)</f>
        <v>#N/A</v>
      </c>
      <c r="J98" s="24">
        <v>460</v>
      </c>
      <c r="K98" s="107"/>
      <c r="L98" s="3" t="s">
        <v>43</v>
      </c>
      <c r="M98" s="107"/>
      <c r="N98" s="109">
        <f t="shared" si="1"/>
        <v>0</v>
      </c>
      <c r="O98" s="107"/>
    </row>
    <row r="99" spans="1:15" ht="17.45" customHeight="1" x14ac:dyDescent="0.2">
      <c r="A99" s="118"/>
      <c r="B99" s="118"/>
      <c r="C99" s="188"/>
      <c r="D99" s="118"/>
      <c r="E99" s="125"/>
      <c r="F99" s="126"/>
      <c r="G99" s="127"/>
      <c r="H99" s="113"/>
      <c r="I99" s="24" t="e">
        <f>VLOOKUP(A99,'Composition portefeuille'!$B$2:$D$6,3,FALSE)</f>
        <v>#N/A</v>
      </c>
      <c r="J99" s="24">
        <v>460</v>
      </c>
      <c r="K99" s="107"/>
      <c r="L99" s="3" t="s">
        <v>43</v>
      </c>
      <c r="M99" s="107"/>
      <c r="N99" s="109">
        <f t="shared" si="1"/>
        <v>0</v>
      </c>
      <c r="O99" s="107"/>
    </row>
    <row r="100" spans="1:15" ht="17.45" customHeight="1" x14ac:dyDescent="0.2">
      <c r="A100" s="118"/>
      <c r="B100" s="118"/>
      <c r="C100" s="188"/>
      <c r="D100" s="118"/>
      <c r="E100" s="125"/>
      <c r="F100" s="126"/>
      <c r="G100" s="127"/>
      <c r="H100" s="113"/>
      <c r="I100" s="24" t="e">
        <f>VLOOKUP(A100,'Composition portefeuille'!$B$2:$D$6,3,FALSE)</f>
        <v>#N/A</v>
      </c>
      <c r="J100" s="24">
        <v>460</v>
      </c>
      <c r="K100" s="107"/>
      <c r="L100" s="3" t="s">
        <v>43</v>
      </c>
      <c r="M100" s="107"/>
      <c r="N100" s="109">
        <f t="shared" si="1"/>
        <v>0</v>
      </c>
      <c r="O100" s="107"/>
    </row>
    <row r="101" spans="1:15" x14ac:dyDescent="0.2">
      <c r="I101" s="24" t="str">
        <f>IF(S2&gt;0,'Composition portefeuille'!D2,"")</f>
        <v/>
      </c>
      <c r="J101" s="24" t="str">
        <f>IF(S2&gt;0,2003,"")</f>
        <v/>
      </c>
    </row>
    <row r="102" spans="1:15" x14ac:dyDescent="0.2">
      <c r="I102" s="24" t="str">
        <f>IF(S3&gt;0,'Composition portefeuille'!D3,"")</f>
        <v/>
      </c>
      <c r="J102" s="24" t="str">
        <f>IF(S3&gt;0,2003,"")</f>
        <v/>
      </c>
    </row>
    <row r="103" spans="1:15" x14ac:dyDescent="0.2">
      <c r="I103" s="24" t="str">
        <f>IF(S4&gt;0,'Composition portefeuille'!D4,"")</f>
        <v/>
      </c>
      <c r="J103" s="24" t="str">
        <f>IF(S4&gt;0,2003,"")</f>
        <v/>
      </c>
    </row>
    <row r="104" spans="1:15" x14ac:dyDescent="0.2">
      <c r="I104" s="24" t="str">
        <f>IF(S5&gt;0,'Composition portefeuille'!D5,"")</f>
        <v/>
      </c>
      <c r="J104" s="24" t="str">
        <f>IF(S5&gt;0,2003,"")</f>
        <v/>
      </c>
    </row>
    <row r="105" spans="1:15" x14ac:dyDescent="0.2">
      <c r="I105" s="24" t="str">
        <f>IF(S6&gt;0,'Composition portefeuille'!D6,"")</f>
        <v/>
      </c>
      <c r="J105" s="24" t="str">
        <f>IF(S6&gt;0,2003,"")</f>
        <v/>
      </c>
    </row>
  </sheetData>
  <sheetProtection algorithmName="SHA-512" hashValue="4me7lAvOcJ87M4sH/JI/EL6z49bNGml7un3X781Vo9J2LsMaoZ0yml7O+C5E2hgEdfkYo5jplmbMBRHbQom7sw==" saltValue="GdNotehXfiQMmOpqnAyfXQ==" spinCount="100000" sheet="1" formatColumns="0" formatRows="0" selectLockedCells="1"/>
  <phoneticPr fontId="11" type="noConversion"/>
  <dataValidations count="3">
    <dataValidation type="whole" allowBlank="1" showInputMessage="1" showErrorMessage="1" sqref="F101:F1048576" xr:uid="{49B86A52-ECB8-4D08-865B-9DE0AC4E0F74}">
      <formula1>30000</formula1>
      <formula2>1000000000</formula2>
    </dataValidation>
    <dataValidation type="whole" allowBlank="1" showInputMessage="1" showErrorMessage="1" sqref="C2:C100" xr:uid="{653A7CC1-5E5D-4ECB-B91E-90BDC77BDEF2}">
      <formula1>0</formula1>
      <formula2>100</formula2>
    </dataValidation>
    <dataValidation type="decimal" operator="greaterThan" allowBlank="1" showInputMessage="1" showErrorMessage="1" sqref="F2:F100" xr:uid="{D086A157-4937-4C9E-B408-568B2EF9CCE2}">
      <formula1>30000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127CA18-B636-4BF8-BD2C-1F5948A308C1}">
          <x14:formula1>
            <xm:f>'BUDGET TOTAL '!$A$17:$A$18</xm:f>
          </x14:formula1>
          <xm:sqref>D2:D100</xm:sqref>
        </x14:dataValidation>
        <x14:dataValidation type="list" allowBlank="1" showInputMessage="1" showErrorMessage="1" xr:uid="{AC0546E4-3538-49D6-B09F-BB27FF5DC7B6}">
          <x14:formula1>
            <xm:f>Listes!$E$13:$E$14</xm:f>
          </x14:formula1>
          <xm:sqref>B2:B100</xm:sqref>
        </x14:dataValidation>
        <x14:dataValidation type="list" allowBlank="1" showInputMessage="1" showErrorMessage="1" xr:uid="{3DC730E2-9137-4B3A-B4EE-449BAFA2BEB3}">
          <x14:formula1>
            <xm:f>'Composition portefeuille'!$B$2:$B$6</xm:f>
          </x14:formula1>
          <xm:sqref>A2:A100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D0A3F-093D-46B2-B06E-9A3EA6478CFB}">
  <dimension ref="A1:V105"/>
  <sheetViews>
    <sheetView zoomScaleNormal="100" workbookViewId="0">
      <selection activeCell="A2" sqref="A2"/>
    </sheetView>
  </sheetViews>
  <sheetFormatPr baseColWidth="10" defaultColWidth="10.85546875" defaultRowHeight="12.75" x14ac:dyDescent="0.2"/>
  <cols>
    <col min="1" max="1" width="18.85546875" style="27" bestFit="1" customWidth="1"/>
    <col min="2" max="2" width="12.28515625" style="24" bestFit="1" customWidth="1"/>
    <col min="3" max="3" width="6.42578125" style="24" bestFit="1" customWidth="1"/>
    <col min="4" max="4" width="28.85546875" style="23" bestFit="1" customWidth="1"/>
    <col min="5" max="5" width="20.140625" style="27" bestFit="1" customWidth="1"/>
    <col min="6" max="6" width="24.140625" style="27" bestFit="1" customWidth="1"/>
    <col min="7" max="7" width="13.7109375" style="23" bestFit="1" customWidth="1"/>
    <col min="8" max="8" width="20.42578125" style="23" bestFit="1" customWidth="1"/>
    <col min="9" max="9" width="9.140625" style="23" customWidth="1"/>
    <col min="10" max="10" width="27.85546875" hidden="1" customWidth="1"/>
    <col min="11" max="11" width="20.7109375" style="23" hidden="1" customWidth="1"/>
    <col min="12" max="12" width="17.28515625" style="23" hidden="1" customWidth="1"/>
    <col min="13" max="13" width="58.85546875" style="23" hidden="1" customWidth="1"/>
    <col min="14" max="14" width="10.85546875" style="24" hidden="1" customWidth="1"/>
    <col min="15" max="15" width="13" style="24" hidden="1" customWidth="1"/>
    <col min="16" max="16" width="17.28515625" style="24" hidden="1" customWidth="1"/>
    <col min="17" max="17" width="13.28515625" style="24" hidden="1" customWidth="1"/>
    <col min="18" max="18" width="10.85546875" style="23" hidden="1" customWidth="1"/>
    <col min="19" max="19" width="19.28515625" style="23" hidden="1" customWidth="1"/>
    <col min="20" max="20" width="10.85546875" style="23" hidden="1" customWidth="1"/>
    <col min="21" max="21" width="10.85546875" style="23"/>
    <col min="22" max="22" width="15.7109375" style="23" bestFit="1" customWidth="1"/>
    <col min="23" max="23" width="12.7109375" style="23" bestFit="1" customWidth="1"/>
    <col min="24" max="24" width="13" style="23" bestFit="1" customWidth="1"/>
    <col min="25" max="25" width="21" style="23" bestFit="1" customWidth="1"/>
    <col min="26" max="26" width="20" style="23" bestFit="1" customWidth="1"/>
    <col min="27" max="16384" width="10.85546875" style="23"/>
  </cols>
  <sheetData>
    <row r="1" spans="1:22" ht="31.15" customHeight="1" x14ac:dyDescent="0.2">
      <c r="A1" s="25" t="s">
        <v>152</v>
      </c>
      <c r="B1" s="17" t="s">
        <v>14</v>
      </c>
      <c r="C1" s="17" t="s">
        <v>15</v>
      </c>
      <c r="D1" s="17" t="s">
        <v>27</v>
      </c>
      <c r="E1" s="25" t="s">
        <v>44</v>
      </c>
      <c r="F1" s="25" t="s">
        <v>45</v>
      </c>
      <c r="G1" s="17" t="s">
        <v>41</v>
      </c>
      <c r="H1" s="17" t="s">
        <v>42</v>
      </c>
      <c r="J1" s="24" t="s">
        <v>25</v>
      </c>
      <c r="K1" s="24" t="s">
        <v>26</v>
      </c>
      <c r="L1" s="107" t="s">
        <v>27</v>
      </c>
      <c r="M1" s="24" t="s">
        <v>28</v>
      </c>
      <c r="N1" s="107" t="s">
        <v>29</v>
      </c>
      <c r="O1" s="24" t="s">
        <v>24</v>
      </c>
      <c r="P1" s="107" t="s">
        <v>30</v>
      </c>
      <c r="Q1" s="24" t="s">
        <v>31</v>
      </c>
      <c r="S1" s="178" t="s">
        <v>6</v>
      </c>
      <c r="T1" s="178" t="s">
        <v>151</v>
      </c>
    </row>
    <row r="2" spans="1:22" ht="17.45" customHeight="1" x14ac:dyDescent="0.2">
      <c r="A2" s="118"/>
      <c r="B2" s="119"/>
      <c r="C2" s="120"/>
      <c r="D2" s="132"/>
      <c r="E2" s="118"/>
      <c r="F2" s="125"/>
      <c r="G2" s="126"/>
      <c r="H2" s="127"/>
      <c r="J2" t="e">
        <f>VLOOKUP(A2,'Composition portefeuille'!$B$2:$D$6,3,FALSE)</f>
        <v>#N/A</v>
      </c>
      <c r="K2" s="24">
        <v>3601</v>
      </c>
      <c r="L2" s="107"/>
      <c r="M2" t="s">
        <v>138</v>
      </c>
      <c r="N2" s="107"/>
      <c r="O2" s="109">
        <f t="shared" ref="O2:O33" si="0">G2</f>
        <v>0</v>
      </c>
      <c r="P2" s="107"/>
      <c r="S2" s="24">
        <f>'Composition portefeuille'!B2</f>
        <v>0</v>
      </c>
      <c r="T2" s="24">
        <f>COUNTIF($A$2:$A$100,'Composition portefeuille'!B2)</f>
        <v>0</v>
      </c>
      <c r="V2"/>
    </row>
    <row r="3" spans="1:22" ht="17.45" customHeight="1" x14ac:dyDescent="0.2">
      <c r="A3" s="118"/>
      <c r="B3" s="119"/>
      <c r="C3" s="120"/>
      <c r="D3" s="132"/>
      <c r="E3" s="118"/>
      <c r="F3" s="125"/>
      <c r="G3" s="126"/>
      <c r="H3" s="127"/>
      <c r="J3" t="e">
        <f>VLOOKUP(A3,'Composition portefeuille'!$B$2:$D$6,3,FALSE)</f>
        <v>#N/A</v>
      </c>
      <c r="K3" s="24">
        <v>3601</v>
      </c>
      <c r="L3" s="107"/>
      <c r="M3" t="s">
        <v>138</v>
      </c>
      <c r="N3" s="107"/>
      <c r="O3" s="109">
        <f t="shared" si="0"/>
        <v>0</v>
      </c>
      <c r="P3" s="107"/>
      <c r="S3" s="24">
        <f>'Composition portefeuille'!B3</f>
        <v>0</v>
      </c>
      <c r="T3" s="24">
        <f>COUNTIF($A$2:$A$100,'Composition portefeuille'!B3)</f>
        <v>0</v>
      </c>
      <c r="V3"/>
    </row>
    <row r="4" spans="1:22" ht="17.45" customHeight="1" x14ac:dyDescent="0.2">
      <c r="A4" s="118"/>
      <c r="B4" s="119"/>
      <c r="C4" s="120"/>
      <c r="D4" s="132"/>
      <c r="E4" s="118"/>
      <c r="F4" s="125"/>
      <c r="G4" s="126"/>
      <c r="H4" s="127"/>
      <c r="J4" t="e">
        <f>VLOOKUP(A4,'Composition portefeuille'!$B$2:$D$6,3,FALSE)</f>
        <v>#N/A</v>
      </c>
      <c r="K4" s="24">
        <v>3601</v>
      </c>
      <c r="L4" s="107"/>
      <c r="M4" t="s">
        <v>138</v>
      </c>
      <c r="N4" s="107"/>
      <c r="O4" s="109">
        <f t="shared" si="0"/>
        <v>0</v>
      </c>
      <c r="P4" s="107"/>
      <c r="S4" s="24">
        <f>'Composition portefeuille'!B4</f>
        <v>0</v>
      </c>
      <c r="T4" s="24">
        <f>COUNTIF($A$2:$A$100,'Composition portefeuille'!B4)</f>
        <v>0</v>
      </c>
      <c r="V4"/>
    </row>
    <row r="5" spans="1:22" ht="17.45" customHeight="1" x14ac:dyDescent="0.2">
      <c r="A5" s="118"/>
      <c r="B5" s="119"/>
      <c r="C5" s="120"/>
      <c r="D5" s="132"/>
      <c r="E5" s="118"/>
      <c r="F5" s="125"/>
      <c r="G5" s="126"/>
      <c r="H5" s="127"/>
      <c r="J5" t="e">
        <f>VLOOKUP(A5,'Composition portefeuille'!$B$2:$D$6,3,FALSE)</f>
        <v>#N/A</v>
      </c>
      <c r="K5" s="24">
        <v>3601</v>
      </c>
      <c r="L5" s="107"/>
      <c r="M5" t="s">
        <v>138</v>
      </c>
      <c r="N5" s="107"/>
      <c r="O5" s="109">
        <f t="shared" si="0"/>
        <v>0</v>
      </c>
      <c r="P5" s="107"/>
      <c r="S5" s="24">
        <f>'Composition portefeuille'!B5</f>
        <v>0</v>
      </c>
      <c r="T5" s="24">
        <f>COUNTIF($A$2:$A$100,'Composition portefeuille'!B5)</f>
        <v>0</v>
      </c>
      <c r="V5"/>
    </row>
    <row r="6" spans="1:22" ht="17.45" customHeight="1" x14ac:dyDescent="0.2">
      <c r="A6" s="118"/>
      <c r="B6" s="119"/>
      <c r="C6" s="120"/>
      <c r="D6" s="132"/>
      <c r="E6" s="118"/>
      <c r="F6" s="125"/>
      <c r="G6" s="126"/>
      <c r="H6" s="127"/>
      <c r="J6" t="e">
        <f>VLOOKUP(A6,'Composition portefeuille'!$B$2:$D$6,3,FALSE)</f>
        <v>#N/A</v>
      </c>
      <c r="K6" s="24">
        <v>3601</v>
      </c>
      <c r="L6" s="107"/>
      <c r="M6" t="s">
        <v>138</v>
      </c>
      <c r="N6" s="107"/>
      <c r="O6" s="109">
        <f t="shared" si="0"/>
        <v>0</v>
      </c>
      <c r="P6" s="107"/>
      <c r="S6" s="24">
        <f>'Composition portefeuille'!B6</f>
        <v>0</v>
      </c>
      <c r="T6" s="24">
        <f>COUNTIF($A$2:$A$100,'Composition portefeuille'!B6)</f>
        <v>0</v>
      </c>
      <c r="V6"/>
    </row>
    <row r="7" spans="1:22" ht="17.45" customHeight="1" x14ac:dyDescent="0.2">
      <c r="A7" s="118"/>
      <c r="B7" s="119"/>
      <c r="C7" s="120"/>
      <c r="D7" s="132"/>
      <c r="E7" s="118"/>
      <c r="F7" s="125"/>
      <c r="G7" s="126"/>
      <c r="H7" s="127"/>
      <c r="J7" t="e">
        <f>VLOOKUP(A7,'Composition portefeuille'!$B$2:$D$6,3,FALSE)</f>
        <v>#N/A</v>
      </c>
      <c r="K7" s="24">
        <v>3601</v>
      </c>
      <c r="L7" s="107"/>
      <c r="M7" t="s">
        <v>138</v>
      </c>
      <c r="N7" s="107"/>
      <c r="O7" s="109">
        <f t="shared" si="0"/>
        <v>0</v>
      </c>
      <c r="P7" s="107"/>
      <c r="V7"/>
    </row>
    <row r="8" spans="1:22" ht="17.45" customHeight="1" x14ac:dyDescent="0.2">
      <c r="A8" s="118"/>
      <c r="B8" s="119"/>
      <c r="C8" s="120"/>
      <c r="D8" s="132"/>
      <c r="E8" s="118"/>
      <c r="F8" s="125"/>
      <c r="G8" s="126"/>
      <c r="H8" s="127"/>
      <c r="J8" t="e">
        <f>VLOOKUP(A8,'Composition portefeuille'!$B$2:$D$6,3,FALSE)</f>
        <v>#N/A</v>
      </c>
      <c r="K8" s="24">
        <v>3601</v>
      </c>
      <c r="L8" s="107"/>
      <c r="M8" t="s">
        <v>138</v>
      </c>
      <c r="N8" s="107"/>
      <c r="O8" s="109">
        <f t="shared" si="0"/>
        <v>0</v>
      </c>
      <c r="P8" s="107"/>
      <c r="V8"/>
    </row>
    <row r="9" spans="1:22" ht="17.45" customHeight="1" x14ac:dyDescent="0.2">
      <c r="A9" s="118"/>
      <c r="B9" s="119"/>
      <c r="C9" s="120"/>
      <c r="D9" s="132"/>
      <c r="E9" s="118"/>
      <c r="F9" s="125"/>
      <c r="G9" s="126"/>
      <c r="H9" s="127"/>
      <c r="J9" t="e">
        <f>VLOOKUP(A9,'Composition portefeuille'!$B$2:$D$6,3,FALSE)</f>
        <v>#N/A</v>
      </c>
      <c r="K9" s="24">
        <v>3601</v>
      </c>
      <c r="L9" s="107"/>
      <c r="M9" t="s">
        <v>138</v>
      </c>
      <c r="N9" s="107"/>
      <c r="O9" s="109">
        <f t="shared" si="0"/>
        <v>0</v>
      </c>
      <c r="P9" s="107"/>
      <c r="V9"/>
    </row>
    <row r="10" spans="1:22" ht="17.45" customHeight="1" x14ac:dyDescent="0.2">
      <c r="A10" s="118"/>
      <c r="B10" s="119"/>
      <c r="C10" s="120"/>
      <c r="D10" s="132"/>
      <c r="E10" s="118"/>
      <c r="F10" s="125"/>
      <c r="G10" s="126"/>
      <c r="H10" s="127"/>
      <c r="J10" t="e">
        <f>VLOOKUP(A10,'Composition portefeuille'!$B$2:$D$6,3,FALSE)</f>
        <v>#N/A</v>
      </c>
      <c r="K10" s="24">
        <v>3601</v>
      </c>
      <c r="L10" s="107"/>
      <c r="M10" t="s">
        <v>138</v>
      </c>
      <c r="N10" s="107"/>
      <c r="O10" s="109">
        <f t="shared" si="0"/>
        <v>0</v>
      </c>
      <c r="P10" s="107"/>
    </row>
    <row r="11" spans="1:22" ht="17.45" customHeight="1" x14ac:dyDescent="0.2">
      <c r="A11" s="118"/>
      <c r="B11" s="119"/>
      <c r="C11" s="120"/>
      <c r="D11" s="132"/>
      <c r="E11" s="118"/>
      <c r="F11" s="125"/>
      <c r="G11" s="126"/>
      <c r="H11" s="127"/>
      <c r="J11" t="e">
        <f>VLOOKUP(A11,'Composition portefeuille'!$B$2:$D$6,3,FALSE)</f>
        <v>#N/A</v>
      </c>
      <c r="K11" s="24">
        <v>3601</v>
      </c>
      <c r="L11" s="107"/>
      <c r="M11" t="s">
        <v>138</v>
      </c>
      <c r="N11" s="107"/>
      <c r="O11" s="109">
        <f t="shared" si="0"/>
        <v>0</v>
      </c>
      <c r="P11" s="107"/>
    </row>
    <row r="12" spans="1:22" ht="17.45" customHeight="1" x14ac:dyDescent="0.2">
      <c r="A12" s="118"/>
      <c r="B12" s="119"/>
      <c r="C12" s="120"/>
      <c r="D12" s="132"/>
      <c r="E12" s="118"/>
      <c r="F12" s="125"/>
      <c r="G12" s="126"/>
      <c r="H12" s="127"/>
      <c r="J12" t="e">
        <f>VLOOKUP(A12,'Composition portefeuille'!$B$2:$D$6,3,FALSE)</f>
        <v>#N/A</v>
      </c>
      <c r="K12" s="24">
        <v>3601</v>
      </c>
      <c r="L12" s="107"/>
      <c r="M12" t="s">
        <v>138</v>
      </c>
      <c r="N12" s="107"/>
      <c r="O12" s="109">
        <f t="shared" si="0"/>
        <v>0</v>
      </c>
      <c r="P12" s="107"/>
    </row>
    <row r="13" spans="1:22" ht="17.45" customHeight="1" x14ac:dyDescent="0.2">
      <c r="A13" s="118"/>
      <c r="B13" s="119"/>
      <c r="C13" s="120"/>
      <c r="D13" s="132"/>
      <c r="E13" s="118"/>
      <c r="F13" s="125"/>
      <c r="G13" s="126"/>
      <c r="H13" s="127"/>
      <c r="J13" t="e">
        <f>VLOOKUP(A13,'Composition portefeuille'!$B$2:$D$6,3,FALSE)</f>
        <v>#N/A</v>
      </c>
      <c r="K13" s="24">
        <v>3601</v>
      </c>
      <c r="L13" s="107"/>
      <c r="M13" t="s">
        <v>138</v>
      </c>
      <c r="N13" s="107"/>
      <c r="O13" s="109">
        <f t="shared" si="0"/>
        <v>0</v>
      </c>
      <c r="P13" s="107"/>
    </row>
    <row r="14" spans="1:22" ht="17.45" customHeight="1" x14ac:dyDescent="0.2">
      <c r="A14" s="118"/>
      <c r="B14" s="119"/>
      <c r="C14" s="120"/>
      <c r="D14" s="132"/>
      <c r="E14" s="118"/>
      <c r="F14" s="125"/>
      <c r="G14" s="126"/>
      <c r="H14" s="127"/>
      <c r="J14" t="e">
        <f>VLOOKUP(A14,'Composition portefeuille'!$B$2:$D$6,3,FALSE)</f>
        <v>#N/A</v>
      </c>
      <c r="K14" s="24">
        <v>3601</v>
      </c>
      <c r="L14" s="107"/>
      <c r="M14" t="s">
        <v>138</v>
      </c>
      <c r="N14" s="107"/>
      <c r="O14" s="109">
        <f t="shared" si="0"/>
        <v>0</v>
      </c>
      <c r="P14" s="107"/>
    </row>
    <row r="15" spans="1:22" ht="17.45" customHeight="1" x14ac:dyDescent="0.2">
      <c r="A15" s="118"/>
      <c r="B15" s="119"/>
      <c r="C15" s="120"/>
      <c r="D15" s="132"/>
      <c r="E15" s="118"/>
      <c r="F15" s="125"/>
      <c r="G15" s="126"/>
      <c r="H15" s="127"/>
      <c r="J15" t="e">
        <f>VLOOKUP(A15,'Composition portefeuille'!$B$2:$D$6,3,FALSE)</f>
        <v>#N/A</v>
      </c>
      <c r="K15" s="24">
        <v>3601</v>
      </c>
      <c r="L15" s="107"/>
      <c r="M15" t="s">
        <v>138</v>
      </c>
      <c r="N15" s="107"/>
      <c r="O15" s="109">
        <f t="shared" si="0"/>
        <v>0</v>
      </c>
      <c r="P15" s="107"/>
    </row>
    <row r="16" spans="1:22" ht="17.45" customHeight="1" x14ac:dyDescent="0.2">
      <c r="A16" s="118"/>
      <c r="B16" s="119"/>
      <c r="C16" s="120"/>
      <c r="D16" s="132"/>
      <c r="E16" s="118"/>
      <c r="F16" s="125"/>
      <c r="G16" s="126"/>
      <c r="H16" s="127"/>
      <c r="J16" t="e">
        <f>VLOOKUP(A16,'Composition portefeuille'!$B$2:$D$6,3,FALSE)</f>
        <v>#N/A</v>
      </c>
      <c r="K16" s="24">
        <v>3601</v>
      </c>
      <c r="L16" s="107"/>
      <c r="M16" t="s">
        <v>138</v>
      </c>
      <c r="N16" s="107"/>
      <c r="O16" s="109">
        <f t="shared" si="0"/>
        <v>0</v>
      </c>
      <c r="P16" s="107"/>
    </row>
    <row r="17" spans="1:16" ht="17.45" customHeight="1" x14ac:dyDescent="0.2">
      <c r="A17" s="118"/>
      <c r="B17" s="119"/>
      <c r="C17" s="120"/>
      <c r="D17" s="132"/>
      <c r="E17" s="118"/>
      <c r="F17" s="125"/>
      <c r="G17" s="126"/>
      <c r="H17" s="127"/>
      <c r="J17" t="e">
        <f>VLOOKUP(A17,'Composition portefeuille'!$B$2:$D$6,3,FALSE)</f>
        <v>#N/A</v>
      </c>
      <c r="K17" s="24">
        <v>3601</v>
      </c>
      <c r="L17" s="107"/>
      <c r="M17" t="s">
        <v>138</v>
      </c>
      <c r="N17" s="107"/>
      <c r="O17" s="109">
        <f t="shared" si="0"/>
        <v>0</v>
      </c>
      <c r="P17" s="107"/>
    </row>
    <row r="18" spans="1:16" ht="17.45" customHeight="1" x14ac:dyDescent="0.2">
      <c r="A18" s="118"/>
      <c r="B18" s="119"/>
      <c r="C18" s="120"/>
      <c r="D18" s="132"/>
      <c r="E18" s="118"/>
      <c r="F18" s="125"/>
      <c r="G18" s="126"/>
      <c r="H18" s="127"/>
      <c r="J18" t="e">
        <f>VLOOKUP(A18,'Composition portefeuille'!$B$2:$D$6,3,FALSE)</f>
        <v>#N/A</v>
      </c>
      <c r="K18" s="24">
        <v>3601</v>
      </c>
      <c r="L18" s="107"/>
      <c r="M18" t="s">
        <v>138</v>
      </c>
      <c r="N18" s="107"/>
      <c r="O18" s="109">
        <f t="shared" si="0"/>
        <v>0</v>
      </c>
      <c r="P18" s="107"/>
    </row>
    <row r="19" spans="1:16" ht="17.45" customHeight="1" x14ac:dyDescent="0.2">
      <c r="A19" s="118"/>
      <c r="B19" s="119"/>
      <c r="C19" s="120"/>
      <c r="D19" s="132"/>
      <c r="E19" s="118"/>
      <c r="F19" s="125"/>
      <c r="G19" s="126"/>
      <c r="H19" s="127"/>
      <c r="J19" t="e">
        <f>VLOOKUP(A19,'Composition portefeuille'!$B$2:$D$6,3,FALSE)</f>
        <v>#N/A</v>
      </c>
      <c r="K19" s="24">
        <v>3601</v>
      </c>
      <c r="L19" s="107"/>
      <c r="M19" t="s">
        <v>138</v>
      </c>
      <c r="N19" s="107"/>
      <c r="O19" s="109">
        <f t="shared" si="0"/>
        <v>0</v>
      </c>
      <c r="P19" s="107"/>
    </row>
    <row r="20" spans="1:16" ht="17.45" customHeight="1" x14ac:dyDescent="0.2">
      <c r="A20" s="118"/>
      <c r="B20" s="119"/>
      <c r="C20" s="120"/>
      <c r="D20" s="132"/>
      <c r="E20" s="118"/>
      <c r="F20" s="125"/>
      <c r="G20" s="126"/>
      <c r="H20" s="127"/>
      <c r="J20" t="e">
        <f>VLOOKUP(A20,'Composition portefeuille'!$B$2:$D$6,3,FALSE)</f>
        <v>#N/A</v>
      </c>
      <c r="K20" s="24">
        <v>3601</v>
      </c>
      <c r="L20" s="107"/>
      <c r="M20" t="s">
        <v>138</v>
      </c>
      <c r="N20" s="107"/>
      <c r="O20" s="109">
        <f t="shared" si="0"/>
        <v>0</v>
      </c>
      <c r="P20" s="107"/>
    </row>
    <row r="21" spans="1:16" ht="17.45" customHeight="1" x14ac:dyDescent="0.2">
      <c r="A21" s="118"/>
      <c r="B21" s="119"/>
      <c r="C21" s="120"/>
      <c r="D21" s="132"/>
      <c r="E21" s="118"/>
      <c r="F21" s="125"/>
      <c r="G21" s="126"/>
      <c r="H21" s="127"/>
      <c r="J21" t="e">
        <f>VLOOKUP(A21,'Composition portefeuille'!$B$2:$D$6,3,FALSE)</f>
        <v>#N/A</v>
      </c>
      <c r="K21" s="24">
        <v>3601</v>
      </c>
      <c r="L21" s="107"/>
      <c r="M21" t="s">
        <v>138</v>
      </c>
      <c r="N21" s="107"/>
      <c r="O21" s="109">
        <f t="shared" si="0"/>
        <v>0</v>
      </c>
      <c r="P21" s="107"/>
    </row>
    <row r="22" spans="1:16" ht="17.45" customHeight="1" x14ac:dyDescent="0.2">
      <c r="A22" s="118"/>
      <c r="B22" s="119"/>
      <c r="C22" s="120"/>
      <c r="D22" s="132"/>
      <c r="E22" s="118"/>
      <c r="F22" s="125"/>
      <c r="G22" s="126"/>
      <c r="H22" s="127"/>
      <c r="J22" t="e">
        <f>VLOOKUP(A22,'Composition portefeuille'!$B$2:$D$6,3,FALSE)</f>
        <v>#N/A</v>
      </c>
      <c r="K22" s="24">
        <v>3601</v>
      </c>
      <c r="L22" s="107"/>
      <c r="M22" t="s">
        <v>138</v>
      </c>
      <c r="N22" s="107"/>
      <c r="O22" s="109">
        <f t="shared" si="0"/>
        <v>0</v>
      </c>
      <c r="P22" s="107"/>
    </row>
    <row r="23" spans="1:16" ht="17.45" customHeight="1" x14ac:dyDescent="0.2">
      <c r="A23" s="118"/>
      <c r="B23" s="119"/>
      <c r="C23" s="120"/>
      <c r="D23" s="132"/>
      <c r="E23" s="118"/>
      <c r="F23" s="125"/>
      <c r="G23" s="126"/>
      <c r="H23" s="127"/>
      <c r="J23" t="e">
        <f>VLOOKUP(A23,'Composition portefeuille'!$B$2:$D$6,3,FALSE)</f>
        <v>#N/A</v>
      </c>
      <c r="K23" s="24">
        <v>3601</v>
      </c>
      <c r="L23" s="107"/>
      <c r="M23" t="s">
        <v>138</v>
      </c>
      <c r="N23" s="107"/>
      <c r="O23" s="109">
        <f t="shared" si="0"/>
        <v>0</v>
      </c>
      <c r="P23" s="107"/>
    </row>
    <row r="24" spans="1:16" ht="17.45" customHeight="1" x14ac:dyDescent="0.2">
      <c r="A24" s="118"/>
      <c r="B24" s="119"/>
      <c r="C24" s="120"/>
      <c r="D24" s="132"/>
      <c r="E24" s="118"/>
      <c r="F24" s="125"/>
      <c r="G24" s="126"/>
      <c r="H24" s="127"/>
      <c r="J24" t="e">
        <f>VLOOKUP(A24,'Composition portefeuille'!$B$2:$D$6,3,FALSE)</f>
        <v>#N/A</v>
      </c>
      <c r="K24" s="24">
        <v>3601</v>
      </c>
      <c r="L24" s="107"/>
      <c r="M24" t="s">
        <v>138</v>
      </c>
      <c r="N24" s="107"/>
      <c r="O24" s="109">
        <f t="shared" si="0"/>
        <v>0</v>
      </c>
      <c r="P24" s="107"/>
    </row>
    <row r="25" spans="1:16" ht="17.45" customHeight="1" x14ac:dyDescent="0.2">
      <c r="A25" s="118"/>
      <c r="B25" s="119"/>
      <c r="C25" s="120"/>
      <c r="D25" s="132"/>
      <c r="E25" s="118"/>
      <c r="F25" s="125"/>
      <c r="G25" s="126"/>
      <c r="H25" s="127"/>
      <c r="J25" t="e">
        <f>VLOOKUP(A25,'Composition portefeuille'!$B$2:$D$6,3,FALSE)</f>
        <v>#N/A</v>
      </c>
      <c r="K25" s="24">
        <v>3601</v>
      </c>
      <c r="L25" s="107"/>
      <c r="M25" t="s">
        <v>138</v>
      </c>
      <c r="N25" s="107"/>
      <c r="O25" s="109">
        <f t="shared" si="0"/>
        <v>0</v>
      </c>
      <c r="P25" s="107"/>
    </row>
    <row r="26" spans="1:16" ht="17.45" customHeight="1" x14ac:dyDescent="0.2">
      <c r="A26" s="118"/>
      <c r="B26" s="119"/>
      <c r="C26" s="120"/>
      <c r="D26" s="132"/>
      <c r="E26" s="118"/>
      <c r="F26" s="125"/>
      <c r="G26" s="126"/>
      <c r="H26" s="127"/>
      <c r="J26" t="e">
        <f>VLOOKUP(A26,'Composition portefeuille'!$B$2:$D$6,3,FALSE)</f>
        <v>#N/A</v>
      </c>
      <c r="K26" s="24">
        <v>3601</v>
      </c>
      <c r="L26" s="107"/>
      <c r="M26" t="s">
        <v>138</v>
      </c>
      <c r="N26" s="107"/>
      <c r="O26" s="109">
        <f t="shared" si="0"/>
        <v>0</v>
      </c>
      <c r="P26" s="107"/>
    </row>
    <row r="27" spans="1:16" ht="17.45" customHeight="1" x14ac:dyDescent="0.2">
      <c r="A27" s="118"/>
      <c r="B27" s="119"/>
      <c r="C27" s="120"/>
      <c r="D27" s="132"/>
      <c r="E27" s="118"/>
      <c r="F27" s="125"/>
      <c r="G27" s="126"/>
      <c r="H27" s="127"/>
      <c r="J27" t="e">
        <f>VLOOKUP(A27,'Composition portefeuille'!$B$2:$D$6,3,FALSE)</f>
        <v>#N/A</v>
      </c>
      <c r="K27" s="24">
        <v>3601</v>
      </c>
      <c r="L27" s="107"/>
      <c r="M27" t="s">
        <v>138</v>
      </c>
      <c r="N27" s="107"/>
      <c r="O27" s="109">
        <f t="shared" si="0"/>
        <v>0</v>
      </c>
      <c r="P27" s="107"/>
    </row>
    <row r="28" spans="1:16" ht="17.45" customHeight="1" x14ac:dyDescent="0.2">
      <c r="A28" s="118"/>
      <c r="B28" s="119"/>
      <c r="C28" s="120"/>
      <c r="D28" s="132"/>
      <c r="E28" s="118"/>
      <c r="F28" s="125"/>
      <c r="G28" s="126"/>
      <c r="H28" s="127"/>
      <c r="J28" t="e">
        <f>VLOOKUP(A28,'Composition portefeuille'!$B$2:$D$6,3,FALSE)</f>
        <v>#N/A</v>
      </c>
      <c r="K28" s="24">
        <v>3601</v>
      </c>
      <c r="L28" s="107"/>
      <c r="M28" t="s">
        <v>138</v>
      </c>
      <c r="N28" s="107"/>
      <c r="O28" s="109">
        <f t="shared" si="0"/>
        <v>0</v>
      </c>
      <c r="P28" s="107"/>
    </row>
    <row r="29" spans="1:16" ht="17.45" customHeight="1" x14ac:dyDescent="0.2">
      <c r="A29" s="118"/>
      <c r="B29" s="119"/>
      <c r="C29" s="120"/>
      <c r="D29" s="132"/>
      <c r="E29" s="118"/>
      <c r="F29" s="125"/>
      <c r="G29" s="126"/>
      <c r="H29" s="127"/>
      <c r="J29" t="e">
        <f>VLOOKUP(A29,'Composition portefeuille'!$B$2:$D$6,3,FALSE)</f>
        <v>#N/A</v>
      </c>
      <c r="K29" s="24">
        <v>3601</v>
      </c>
      <c r="L29" s="107"/>
      <c r="M29" t="s">
        <v>138</v>
      </c>
      <c r="N29" s="107"/>
      <c r="O29" s="109">
        <f t="shared" si="0"/>
        <v>0</v>
      </c>
      <c r="P29" s="107"/>
    </row>
    <row r="30" spans="1:16" ht="17.45" customHeight="1" x14ac:dyDescent="0.2">
      <c r="A30" s="118"/>
      <c r="B30" s="119"/>
      <c r="C30" s="120"/>
      <c r="D30" s="132"/>
      <c r="E30" s="118"/>
      <c r="F30" s="125"/>
      <c r="G30" s="126"/>
      <c r="H30" s="127"/>
      <c r="J30" t="e">
        <f>VLOOKUP(A30,'Composition portefeuille'!$B$2:$D$6,3,FALSE)</f>
        <v>#N/A</v>
      </c>
      <c r="K30" s="24">
        <v>3601</v>
      </c>
      <c r="L30" s="107"/>
      <c r="M30" t="s">
        <v>138</v>
      </c>
      <c r="N30" s="107"/>
      <c r="O30" s="109">
        <f t="shared" si="0"/>
        <v>0</v>
      </c>
      <c r="P30" s="107"/>
    </row>
    <row r="31" spans="1:16" ht="17.45" customHeight="1" x14ac:dyDescent="0.2">
      <c r="A31" s="118"/>
      <c r="B31" s="119"/>
      <c r="C31" s="120"/>
      <c r="D31" s="132"/>
      <c r="E31" s="118"/>
      <c r="F31" s="125"/>
      <c r="G31" s="126"/>
      <c r="H31" s="127"/>
      <c r="J31" t="e">
        <f>VLOOKUP(A31,'Composition portefeuille'!$B$2:$D$6,3,FALSE)</f>
        <v>#N/A</v>
      </c>
      <c r="K31" s="24">
        <v>3601</v>
      </c>
      <c r="L31" s="107"/>
      <c r="M31" t="s">
        <v>138</v>
      </c>
      <c r="N31" s="107"/>
      <c r="O31" s="109">
        <f t="shared" si="0"/>
        <v>0</v>
      </c>
      <c r="P31" s="107"/>
    </row>
    <row r="32" spans="1:16" ht="17.45" customHeight="1" x14ac:dyDescent="0.2">
      <c r="A32" s="118"/>
      <c r="B32" s="119"/>
      <c r="C32" s="120"/>
      <c r="D32" s="132"/>
      <c r="E32" s="118"/>
      <c r="F32" s="125"/>
      <c r="G32" s="126"/>
      <c r="H32" s="127"/>
      <c r="J32" t="e">
        <f>VLOOKUP(A32,'Composition portefeuille'!$B$2:$D$6,3,FALSE)</f>
        <v>#N/A</v>
      </c>
      <c r="K32" s="24">
        <v>3601</v>
      </c>
      <c r="L32" s="107"/>
      <c r="M32" t="s">
        <v>138</v>
      </c>
      <c r="N32" s="107"/>
      <c r="O32" s="109">
        <f t="shared" si="0"/>
        <v>0</v>
      </c>
      <c r="P32" s="107"/>
    </row>
    <row r="33" spans="1:16" ht="17.45" customHeight="1" x14ac:dyDescent="0.2">
      <c r="A33" s="118"/>
      <c r="B33" s="119"/>
      <c r="C33" s="120"/>
      <c r="D33" s="132"/>
      <c r="E33" s="118"/>
      <c r="F33" s="125"/>
      <c r="G33" s="126"/>
      <c r="H33" s="127"/>
      <c r="J33" t="e">
        <f>VLOOKUP(A33,'Composition portefeuille'!$B$2:$D$6,3,FALSE)</f>
        <v>#N/A</v>
      </c>
      <c r="K33" s="24">
        <v>3601</v>
      </c>
      <c r="L33" s="107"/>
      <c r="M33" t="s">
        <v>138</v>
      </c>
      <c r="N33" s="107"/>
      <c r="O33" s="109">
        <f t="shared" si="0"/>
        <v>0</v>
      </c>
      <c r="P33" s="107"/>
    </row>
    <row r="34" spans="1:16" ht="17.45" customHeight="1" x14ac:dyDescent="0.2">
      <c r="A34" s="118"/>
      <c r="B34" s="119"/>
      <c r="C34" s="120"/>
      <c r="D34" s="132"/>
      <c r="E34" s="118"/>
      <c r="F34" s="125"/>
      <c r="G34" s="126"/>
      <c r="H34" s="127"/>
      <c r="J34" t="e">
        <f>VLOOKUP(A34,'Composition portefeuille'!$B$2:$D$6,3,FALSE)</f>
        <v>#N/A</v>
      </c>
      <c r="K34" s="24">
        <v>3601</v>
      </c>
      <c r="L34" s="108"/>
      <c r="M34" t="s">
        <v>138</v>
      </c>
      <c r="N34" s="107"/>
      <c r="O34" s="109">
        <f t="shared" ref="O34:O65" si="1">G34</f>
        <v>0</v>
      </c>
      <c r="P34" s="107"/>
    </row>
    <row r="35" spans="1:16" ht="17.45" customHeight="1" x14ac:dyDescent="0.2">
      <c r="A35" s="118"/>
      <c r="B35" s="119"/>
      <c r="C35" s="120"/>
      <c r="D35" s="132"/>
      <c r="E35" s="118"/>
      <c r="F35" s="125"/>
      <c r="G35" s="126"/>
      <c r="H35" s="127"/>
      <c r="J35" t="e">
        <f>VLOOKUP(A35,'Composition portefeuille'!$B$2:$D$6,3,FALSE)</f>
        <v>#N/A</v>
      </c>
      <c r="K35" s="24">
        <v>3601</v>
      </c>
      <c r="L35" s="108"/>
      <c r="M35" t="s">
        <v>138</v>
      </c>
      <c r="N35" s="107"/>
      <c r="O35" s="109">
        <f t="shared" si="1"/>
        <v>0</v>
      </c>
      <c r="P35" s="107"/>
    </row>
    <row r="36" spans="1:16" ht="17.45" customHeight="1" x14ac:dyDescent="0.2">
      <c r="A36" s="118"/>
      <c r="B36" s="119"/>
      <c r="C36" s="120"/>
      <c r="D36" s="132"/>
      <c r="E36" s="118"/>
      <c r="F36" s="125"/>
      <c r="G36" s="126"/>
      <c r="H36" s="127"/>
      <c r="J36" t="e">
        <f>VLOOKUP(A36,'Composition portefeuille'!$B$2:$D$6,3,FALSE)</f>
        <v>#N/A</v>
      </c>
      <c r="K36" s="24">
        <v>3601</v>
      </c>
      <c r="L36" s="108"/>
      <c r="M36" t="s">
        <v>138</v>
      </c>
      <c r="N36" s="107"/>
      <c r="O36" s="109">
        <f t="shared" si="1"/>
        <v>0</v>
      </c>
      <c r="P36" s="107"/>
    </row>
    <row r="37" spans="1:16" ht="17.45" customHeight="1" x14ac:dyDescent="0.2">
      <c r="A37" s="118"/>
      <c r="B37" s="119"/>
      <c r="C37" s="120"/>
      <c r="D37" s="132"/>
      <c r="E37" s="118"/>
      <c r="F37" s="125"/>
      <c r="G37" s="126"/>
      <c r="H37" s="127"/>
      <c r="J37" t="e">
        <f>VLOOKUP(A37,'Composition portefeuille'!$B$2:$D$6,3,FALSE)</f>
        <v>#N/A</v>
      </c>
      <c r="K37" s="24">
        <v>3601</v>
      </c>
      <c r="L37" s="108"/>
      <c r="M37" t="s">
        <v>138</v>
      </c>
      <c r="N37" s="107"/>
      <c r="O37" s="109">
        <f t="shared" si="1"/>
        <v>0</v>
      </c>
      <c r="P37" s="107"/>
    </row>
    <row r="38" spans="1:16" ht="17.45" customHeight="1" x14ac:dyDescent="0.2">
      <c r="A38" s="118"/>
      <c r="B38" s="119"/>
      <c r="C38" s="120"/>
      <c r="D38" s="132"/>
      <c r="E38" s="118"/>
      <c r="F38" s="125"/>
      <c r="G38" s="126"/>
      <c r="H38" s="127"/>
      <c r="J38" t="e">
        <f>VLOOKUP(A38,'Composition portefeuille'!$B$2:$D$6,3,FALSE)</f>
        <v>#N/A</v>
      </c>
      <c r="K38" s="24">
        <v>3601</v>
      </c>
      <c r="L38" s="108"/>
      <c r="M38" t="s">
        <v>138</v>
      </c>
      <c r="N38" s="107"/>
      <c r="O38" s="109">
        <f t="shared" si="1"/>
        <v>0</v>
      </c>
      <c r="P38" s="107"/>
    </row>
    <row r="39" spans="1:16" ht="17.45" customHeight="1" x14ac:dyDescent="0.2">
      <c r="A39" s="118"/>
      <c r="B39" s="119"/>
      <c r="C39" s="120"/>
      <c r="D39" s="132"/>
      <c r="E39" s="118"/>
      <c r="F39" s="125"/>
      <c r="G39" s="126"/>
      <c r="H39" s="127"/>
      <c r="J39" t="e">
        <f>VLOOKUP(A39,'Composition portefeuille'!$B$2:$D$6,3,FALSE)</f>
        <v>#N/A</v>
      </c>
      <c r="K39" s="24">
        <v>3601</v>
      </c>
      <c r="L39" s="108"/>
      <c r="M39" t="s">
        <v>138</v>
      </c>
      <c r="N39" s="107"/>
      <c r="O39" s="109">
        <f t="shared" si="1"/>
        <v>0</v>
      </c>
      <c r="P39" s="107"/>
    </row>
    <row r="40" spans="1:16" ht="17.45" customHeight="1" x14ac:dyDescent="0.2">
      <c r="A40" s="118"/>
      <c r="B40" s="119"/>
      <c r="C40" s="120"/>
      <c r="D40" s="132"/>
      <c r="E40" s="118"/>
      <c r="F40" s="125"/>
      <c r="G40" s="126"/>
      <c r="H40" s="127"/>
      <c r="J40" t="e">
        <f>VLOOKUP(A40,'Composition portefeuille'!$B$2:$D$6,3,FALSE)</f>
        <v>#N/A</v>
      </c>
      <c r="K40" s="24">
        <v>3601</v>
      </c>
      <c r="L40" s="108"/>
      <c r="M40" t="s">
        <v>138</v>
      </c>
      <c r="N40" s="107"/>
      <c r="O40" s="109">
        <f t="shared" si="1"/>
        <v>0</v>
      </c>
      <c r="P40" s="107"/>
    </row>
    <row r="41" spans="1:16" ht="17.45" customHeight="1" x14ac:dyDescent="0.2">
      <c r="A41" s="118"/>
      <c r="B41" s="119"/>
      <c r="C41" s="120"/>
      <c r="D41" s="132"/>
      <c r="E41" s="118"/>
      <c r="F41" s="125"/>
      <c r="G41" s="126"/>
      <c r="H41" s="127"/>
      <c r="J41" t="e">
        <f>VLOOKUP(A41,'Composition portefeuille'!$B$2:$D$6,3,FALSE)</f>
        <v>#N/A</v>
      </c>
      <c r="K41" s="24">
        <v>3601</v>
      </c>
      <c r="L41" s="108"/>
      <c r="M41" t="s">
        <v>138</v>
      </c>
      <c r="N41" s="107"/>
      <c r="O41" s="109">
        <f t="shared" si="1"/>
        <v>0</v>
      </c>
      <c r="P41" s="107"/>
    </row>
    <row r="42" spans="1:16" ht="17.45" customHeight="1" x14ac:dyDescent="0.2">
      <c r="A42" s="118"/>
      <c r="B42" s="119"/>
      <c r="C42" s="120"/>
      <c r="D42" s="132"/>
      <c r="E42" s="118"/>
      <c r="F42" s="125"/>
      <c r="G42" s="126"/>
      <c r="H42" s="127"/>
      <c r="J42" t="e">
        <f>VLOOKUP(A42,'Composition portefeuille'!$B$2:$D$6,3,FALSE)</f>
        <v>#N/A</v>
      </c>
      <c r="K42" s="24">
        <v>3601</v>
      </c>
      <c r="L42" s="108"/>
      <c r="M42" t="s">
        <v>138</v>
      </c>
      <c r="N42" s="107"/>
      <c r="O42" s="109">
        <f t="shared" si="1"/>
        <v>0</v>
      </c>
      <c r="P42" s="107"/>
    </row>
    <row r="43" spans="1:16" ht="17.45" customHeight="1" x14ac:dyDescent="0.2">
      <c r="A43" s="118"/>
      <c r="B43" s="119"/>
      <c r="C43" s="120"/>
      <c r="D43" s="132"/>
      <c r="E43" s="118"/>
      <c r="F43" s="125"/>
      <c r="G43" s="126"/>
      <c r="H43" s="127"/>
      <c r="J43" t="e">
        <f>VLOOKUP(A43,'Composition portefeuille'!$B$2:$D$6,3,FALSE)</f>
        <v>#N/A</v>
      </c>
      <c r="K43" s="24">
        <v>3601</v>
      </c>
      <c r="L43" s="108"/>
      <c r="M43" t="s">
        <v>138</v>
      </c>
      <c r="N43" s="107"/>
      <c r="O43" s="109">
        <f t="shared" si="1"/>
        <v>0</v>
      </c>
      <c r="P43" s="107"/>
    </row>
    <row r="44" spans="1:16" ht="17.45" customHeight="1" x14ac:dyDescent="0.2">
      <c r="A44" s="118"/>
      <c r="B44" s="119"/>
      <c r="C44" s="120"/>
      <c r="D44" s="132"/>
      <c r="E44" s="118"/>
      <c r="F44" s="125"/>
      <c r="G44" s="126"/>
      <c r="H44" s="127"/>
      <c r="J44" t="e">
        <f>VLOOKUP(A44,'Composition portefeuille'!$B$2:$D$6,3,FALSE)</f>
        <v>#N/A</v>
      </c>
      <c r="K44" s="24">
        <v>3601</v>
      </c>
      <c r="L44" s="108"/>
      <c r="M44" t="s">
        <v>138</v>
      </c>
      <c r="N44" s="107"/>
      <c r="O44" s="109">
        <f t="shared" si="1"/>
        <v>0</v>
      </c>
      <c r="P44" s="107"/>
    </row>
    <row r="45" spans="1:16" ht="17.45" customHeight="1" x14ac:dyDescent="0.2">
      <c r="A45" s="118"/>
      <c r="B45" s="119"/>
      <c r="C45" s="120"/>
      <c r="D45" s="132"/>
      <c r="E45" s="118"/>
      <c r="F45" s="125"/>
      <c r="G45" s="126"/>
      <c r="H45" s="127"/>
      <c r="J45" t="e">
        <f>VLOOKUP(A45,'Composition portefeuille'!$B$2:$D$6,3,FALSE)</f>
        <v>#N/A</v>
      </c>
      <c r="K45" s="24">
        <v>3601</v>
      </c>
      <c r="L45" s="108"/>
      <c r="M45" t="s">
        <v>138</v>
      </c>
      <c r="N45" s="107"/>
      <c r="O45" s="109">
        <f t="shared" si="1"/>
        <v>0</v>
      </c>
      <c r="P45" s="107"/>
    </row>
    <row r="46" spans="1:16" ht="17.45" customHeight="1" x14ac:dyDescent="0.2">
      <c r="A46" s="118"/>
      <c r="B46" s="119"/>
      <c r="C46" s="120"/>
      <c r="D46" s="132"/>
      <c r="E46" s="118"/>
      <c r="F46" s="125"/>
      <c r="G46" s="126"/>
      <c r="H46" s="127"/>
      <c r="J46" t="e">
        <f>VLOOKUP(A46,'Composition portefeuille'!$B$2:$D$6,3,FALSE)</f>
        <v>#N/A</v>
      </c>
      <c r="K46" s="24">
        <v>3601</v>
      </c>
      <c r="L46" s="108"/>
      <c r="M46" t="s">
        <v>138</v>
      </c>
      <c r="N46" s="107"/>
      <c r="O46" s="109">
        <f t="shared" si="1"/>
        <v>0</v>
      </c>
      <c r="P46" s="107"/>
    </row>
    <row r="47" spans="1:16" ht="17.45" customHeight="1" x14ac:dyDescent="0.2">
      <c r="A47" s="118"/>
      <c r="B47" s="119"/>
      <c r="C47" s="120"/>
      <c r="D47" s="132"/>
      <c r="E47" s="118"/>
      <c r="F47" s="125"/>
      <c r="G47" s="126"/>
      <c r="H47" s="127"/>
      <c r="J47" t="e">
        <f>VLOOKUP(A47,'Composition portefeuille'!$B$2:$D$6,3,FALSE)</f>
        <v>#N/A</v>
      </c>
      <c r="K47" s="24">
        <v>3601</v>
      </c>
      <c r="L47" s="108"/>
      <c r="M47" t="s">
        <v>138</v>
      </c>
      <c r="N47" s="107"/>
      <c r="O47" s="109">
        <f t="shared" si="1"/>
        <v>0</v>
      </c>
      <c r="P47" s="107"/>
    </row>
    <row r="48" spans="1:16" ht="17.45" customHeight="1" x14ac:dyDescent="0.2">
      <c r="A48" s="118"/>
      <c r="B48" s="119"/>
      <c r="C48" s="120"/>
      <c r="D48" s="132"/>
      <c r="E48" s="118"/>
      <c r="F48" s="125"/>
      <c r="G48" s="126"/>
      <c r="H48" s="127"/>
      <c r="J48" t="e">
        <f>VLOOKUP(A48,'Composition portefeuille'!$B$2:$D$6,3,FALSE)</f>
        <v>#N/A</v>
      </c>
      <c r="K48" s="24">
        <v>3601</v>
      </c>
      <c r="L48" s="108"/>
      <c r="M48" t="s">
        <v>138</v>
      </c>
      <c r="N48" s="107"/>
      <c r="O48" s="109">
        <f t="shared" si="1"/>
        <v>0</v>
      </c>
      <c r="P48" s="107"/>
    </row>
    <row r="49" spans="1:16" ht="17.45" customHeight="1" x14ac:dyDescent="0.2">
      <c r="A49" s="118"/>
      <c r="B49" s="119"/>
      <c r="C49" s="120"/>
      <c r="D49" s="132"/>
      <c r="E49" s="118"/>
      <c r="F49" s="125"/>
      <c r="G49" s="126"/>
      <c r="H49" s="127"/>
      <c r="J49" t="e">
        <f>VLOOKUP(A49,'Composition portefeuille'!$B$2:$D$6,3,FALSE)</f>
        <v>#N/A</v>
      </c>
      <c r="K49" s="24">
        <v>3601</v>
      </c>
      <c r="L49" s="108"/>
      <c r="M49" t="s">
        <v>138</v>
      </c>
      <c r="N49" s="107"/>
      <c r="O49" s="109">
        <f t="shared" si="1"/>
        <v>0</v>
      </c>
      <c r="P49" s="107"/>
    </row>
    <row r="50" spans="1:16" ht="17.45" customHeight="1" x14ac:dyDescent="0.2">
      <c r="A50" s="118"/>
      <c r="B50" s="119"/>
      <c r="C50" s="120"/>
      <c r="D50" s="132"/>
      <c r="E50" s="118"/>
      <c r="F50" s="125"/>
      <c r="G50" s="126"/>
      <c r="H50" s="127"/>
      <c r="J50" t="e">
        <f>VLOOKUP(A50,'Composition portefeuille'!$B$2:$D$6,3,FALSE)</f>
        <v>#N/A</v>
      </c>
      <c r="K50" s="24">
        <v>3601</v>
      </c>
      <c r="L50" s="108"/>
      <c r="M50" t="s">
        <v>138</v>
      </c>
      <c r="N50" s="107"/>
      <c r="O50" s="109">
        <f t="shared" si="1"/>
        <v>0</v>
      </c>
      <c r="P50" s="107"/>
    </row>
    <row r="51" spans="1:16" ht="17.45" customHeight="1" x14ac:dyDescent="0.2">
      <c r="A51" s="118"/>
      <c r="B51" s="119"/>
      <c r="C51" s="120"/>
      <c r="D51" s="132"/>
      <c r="E51" s="118"/>
      <c r="F51" s="125"/>
      <c r="G51" s="126"/>
      <c r="H51" s="127"/>
      <c r="J51" t="e">
        <f>VLOOKUP(A51,'Composition portefeuille'!$B$2:$D$6,3,FALSE)</f>
        <v>#N/A</v>
      </c>
      <c r="K51" s="24">
        <v>3601</v>
      </c>
      <c r="L51" s="108"/>
      <c r="M51" t="s">
        <v>138</v>
      </c>
      <c r="N51" s="107"/>
      <c r="O51" s="109">
        <f t="shared" si="1"/>
        <v>0</v>
      </c>
      <c r="P51" s="107"/>
    </row>
    <row r="52" spans="1:16" ht="17.45" customHeight="1" x14ac:dyDescent="0.2">
      <c r="A52" s="118"/>
      <c r="B52" s="119"/>
      <c r="C52" s="120"/>
      <c r="D52" s="132"/>
      <c r="E52" s="118"/>
      <c r="F52" s="125"/>
      <c r="G52" s="126"/>
      <c r="H52" s="127"/>
      <c r="J52" t="e">
        <f>VLOOKUP(A52,'Composition portefeuille'!$B$2:$D$6,3,FALSE)</f>
        <v>#N/A</v>
      </c>
      <c r="K52" s="24">
        <v>3601</v>
      </c>
      <c r="L52" s="108"/>
      <c r="M52" t="s">
        <v>138</v>
      </c>
      <c r="N52" s="107"/>
      <c r="O52" s="109">
        <f t="shared" si="1"/>
        <v>0</v>
      </c>
      <c r="P52" s="107"/>
    </row>
    <row r="53" spans="1:16" ht="17.45" customHeight="1" x14ac:dyDescent="0.2">
      <c r="A53" s="118"/>
      <c r="B53" s="119"/>
      <c r="C53" s="120"/>
      <c r="D53" s="132"/>
      <c r="E53" s="118"/>
      <c r="F53" s="125"/>
      <c r="G53" s="126"/>
      <c r="H53" s="127"/>
      <c r="J53" t="e">
        <f>VLOOKUP(A53,'Composition portefeuille'!$B$2:$D$6,3,FALSE)</f>
        <v>#N/A</v>
      </c>
      <c r="K53" s="24">
        <v>3601</v>
      </c>
      <c r="L53" s="108"/>
      <c r="M53" t="s">
        <v>138</v>
      </c>
      <c r="N53" s="107"/>
      <c r="O53" s="109">
        <f t="shared" si="1"/>
        <v>0</v>
      </c>
      <c r="P53" s="107"/>
    </row>
    <row r="54" spans="1:16" ht="17.45" customHeight="1" x14ac:dyDescent="0.2">
      <c r="A54" s="118"/>
      <c r="B54" s="119"/>
      <c r="C54" s="120"/>
      <c r="D54" s="132"/>
      <c r="E54" s="118"/>
      <c r="F54" s="125"/>
      <c r="G54" s="126"/>
      <c r="H54" s="127"/>
      <c r="J54" t="e">
        <f>VLOOKUP(A54,'Composition portefeuille'!$B$2:$D$6,3,FALSE)</f>
        <v>#N/A</v>
      </c>
      <c r="K54" s="24">
        <v>3601</v>
      </c>
      <c r="L54" s="108"/>
      <c r="M54" t="s">
        <v>138</v>
      </c>
      <c r="N54" s="107"/>
      <c r="O54" s="109">
        <f t="shared" si="1"/>
        <v>0</v>
      </c>
      <c r="P54" s="107"/>
    </row>
    <row r="55" spans="1:16" ht="17.45" customHeight="1" x14ac:dyDescent="0.2">
      <c r="A55" s="118"/>
      <c r="B55" s="119"/>
      <c r="C55" s="120"/>
      <c r="D55" s="132"/>
      <c r="E55" s="118"/>
      <c r="F55" s="125"/>
      <c r="G55" s="126"/>
      <c r="H55" s="127"/>
      <c r="J55" t="e">
        <f>VLOOKUP(A55,'Composition portefeuille'!$B$2:$D$6,3,FALSE)</f>
        <v>#N/A</v>
      </c>
      <c r="K55" s="24">
        <v>3601</v>
      </c>
      <c r="L55" s="108"/>
      <c r="M55" t="s">
        <v>138</v>
      </c>
      <c r="N55" s="107"/>
      <c r="O55" s="109">
        <f t="shared" si="1"/>
        <v>0</v>
      </c>
      <c r="P55" s="107"/>
    </row>
    <row r="56" spans="1:16" ht="17.45" customHeight="1" x14ac:dyDescent="0.2">
      <c r="A56" s="118"/>
      <c r="B56" s="119"/>
      <c r="C56" s="120"/>
      <c r="D56" s="132"/>
      <c r="E56" s="118"/>
      <c r="F56" s="125"/>
      <c r="G56" s="126"/>
      <c r="H56" s="127"/>
      <c r="J56" t="e">
        <f>VLOOKUP(A56,'Composition portefeuille'!$B$2:$D$6,3,FALSE)</f>
        <v>#N/A</v>
      </c>
      <c r="K56" s="24">
        <v>3601</v>
      </c>
      <c r="L56" s="108"/>
      <c r="M56" t="s">
        <v>138</v>
      </c>
      <c r="N56" s="107"/>
      <c r="O56" s="109">
        <f t="shared" si="1"/>
        <v>0</v>
      </c>
      <c r="P56" s="107"/>
    </row>
    <row r="57" spans="1:16" ht="17.45" customHeight="1" x14ac:dyDescent="0.2">
      <c r="A57" s="118"/>
      <c r="B57" s="119"/>
      <c r="C57" s="120"/>
      <c r="D57" s="132"/>
      <c r="E57" s="118"/>
      <c r="F57" s="125"/>
      <c r="G57" s="126"/>
      <c r="H57" s="127"/>
      <c r="J57" t="e">
        <f>VLOOKUP(A57,'Composition portefeuille'!$B$2:$D$6,3,FALSE)</f>
        <v>#N/A</v>
      </c>
      <c r="K57" s="24">
        <v>3601</v>
      </c>
      <c r="L57" s="108"/>
      <c r="M57" t="s">
        <v>138</v>
      </c>
      <c r="N57" s="107"/>
      <c r="O57" s="109">
        <f t="shared" si="1"/>
        <v>0</v>
      </c>
      <c r="P57" s="107"/>
    </row>
    <row r="58" spans="1:16" ht="17.45" customHeight="1" x14ac:dyDescent="0.2">
      <c r="A58" s="118"/>
      <c r="B58" s="119"/>
      <c r="C58" s="120"/>
      <c r="D58" s="132"/>
      <c r="E58" s="118"/>
      <c r="F58" s="125"/>
      <c r="G58" s="126"/>
      <c r="H58" s="127"/>
      <c r="J58" t="e">
        <f>VLOOKUP(A58,'Composition portefeuille'!$B$2:$D$6,3,FALSE)</f>
        <v>#N/A</v>
      </c>
      <c r="K58" s="24">
        <v>3601</v>
      </c>
      <c r="L58" s="108"/>
      <c r="M58" t="s">
        <v>138</v>
      </c>
      <c r="N58" s="107"/>
      <c r="O58" s="109">
        <f t="shared" si="1"/>
        <v>0</v>
      </c>
      <c r="P58" s="107"/>
    </row>
    <row r="59" spans="1:16" ht="17.45" customHeight="1" x14ac:dyDescent="0.2">
      <c r="A59" s="118"/>
      <c r="B59" s="119"/>
      <c r="C59" s="120"/>
      <c r="D59" s="132"/>
      <c r="E59" s="118"/>
      <c r="F59" s="125"/>
      <c r="G59" s="126"/>
      <c r="H59" s="127"/>
      <c r="J59" t="e">
        <f>VLOOKUP(A59,'Composition portefeuille'!$B$2:$D$6,3,FALSE)</f>
        <v>#N/A</v>
      </c>
      <c r="K59" s="24">
        <v>3601</v>
      </c>
      <c r="L59" s="108"/>
      <c r="M59" t="s">
        <v>138</v>
      </c>
      <c r="N59" s="107"/>
      <c r="O59" s="109">
        <f t="shared" si="1"/>
        <v>0</v>
      </c>
      <c r="P59" s="107"/>
    </row>
    <row r="60" spans="1:16" ht="17.45" customHeight="1" x14ac:dyDescent="0.2">
      <c r="A60" s="118"/>
      <c r="B60" s="119"/>
      <c r="C60" s="120"/>
      <c r="D60" s="132"/>
      <c r="E60" s="118"/>
      <c r="F60" s="125"/>
      <c r="G60" s="126"/>
      <c r="H60" s="127"/>
      <c r="J60" t="e">
        <f>VLOOKUP(A60,'Composition portefeuille'!$B$2:$D$6,3,FALSE)</f>
        <v>#N/A</v>
      </c>
      <c r="K60" s="24">
        <v>3601</v>
      </c>
      <c r="L60" s="108"/>
      <c r="M60" t="s">
        <v>138</v>
      </c>
      <c r="N60" s="107"/>
      <c r="O60" s="109">
        <f t="shared" si="1"/>
        <v>0</v>
      </c>
      <c r="P60" s="107"/>
    </row>
    <row r="61" spans="1:16" ht="17.45" customHeight="1" x14ac:dyDescent="0.2">
      <c r="A61" s="118"/>
      <c r="B61" s="119"/>
      <c r="C61" s="120"/>
      <c r="D61" s="132"/>
      <c r="E61" s="118"/>
      <c r="F61" s="125"/>
      <c r="G61" s="126"/>
      <c r="H61" s="127"/>
      <c r="J61" t="e">
        <f>VLOOKUP(A61,'Composition portefeuille'!$B$2:$D$6,3,FALSE)</f>
        <v>#N/A</v>
      </c>
      <c r="K61" s="24">
        <v>3601</v>
      </c>
      <c r="L61" s="108"/>
      <c r="M61" t="s">
        <v>138</v>
      </c>
      <c r="N61" s="107"/>
      <c r="O61" s="109">
        <f t="shared" si="1"/>
        <v>0</v>
      </c>
      <c r="P61" s="107"/>
    </row>
    <row r="62" spans="1:16" ht="17.45" customHeight="1" x14ac:dyDescent="0.2">
      <c r="A62" s="118"/>
      <c r="B62" s="119"/>
      <c r="C62" s="120"/>
      <c r="D62" s="132"/>
      <c r="E62" s="118"/>
      <c r="F62" s="125"/>
      <c r="G62" s="126"/>
      <c r="H62" s="127"/>
      <c r="J62" t="e">
        <f>VLOOKUP(A62,'Composition portefeuille'!$B$2:$D$6,3,FALSE)</f>
        <v>#N/A</v>
      </c>
      <c r="K62" s="24">
        <v>3601</v>
      </c>
      <c r="L62" s="108"/>
      <c r="M62" t="s">
        <v>138</v>
      </c>
      <c r="N62" s="107"/>
      <c r="O62" s="109">
        <f t="shared" si="1"/>
        <v>0</v>
      </c>
      <c r="P62" s="107"/>
    </row>
    <row r="63" spans="1:16" ht="17.45" customHeight="1" x14ac:dyDescent="0.2">
      <c r="A63" s="118"/>
      <c r="B63" s="119"/>
      <c r="C63" s="120"/>
      <c r="D63" s="132"/>
      <c r="E63" s="118"/>
      <c r="F63" s="125"/>
      <c r="G63" s="126"/>
      <c r="H63" s="127"/>
      <c r="J63" t="e">
        <f>VLOOKUP(A63,'Composition portefeuille'!$B$2:$D$6,3,FALSE)</f>
        <v>#N/A</v>
      </c>
      <c r="K63" s="24">
        <v>3601</v>
      </c>
      <c r="L63" s="108"/>
      <c r="M63" t="s">
        <v>138</v>
      </c>
      <c r="N63" s="107"/>
      <c r="O63" s="109">
        <f t="shared" si="1"/>
        <v>0</v>
      </c>
      <c r="P63" s="107"/>
    </row>
    <row r="64" spans="1:16" ht="17.45" customHeight="1" x14ac:dyDescent="0.2">
      <c r="A64" s="118"/>
      <c r="B64" s="119"/>
      <c r="C64" s="120"/>
      <c r="D64" s="132"/>
      <c r="E64" s="118"/>
      <c r="F64" s="125"/>
      <c r="G64" s="126"/>
      <c r="H64" s="127"/>
      <c r="J64" t="e">
        <f>VLOOKUP(A64,'Composition portefeuille'!$B$2:$D$6,3,FALSE)</f>
        <v>#N/A</v>
      </c>
      <c r="K64" s="24">
        <v>3601</v>
      </c>
      <c r="L64" s="108"/>
      <c r="M64" t="s">
        <v>138</v>
      </c>
      <c r="N64" s="107"/>
      <c r="O64" s="109">
        <f t="shared" si="1"/>
        <v>0</v>
      </c>
      <c r="P64" s="107"/>
    </row>
    <row r="65" spans="1:16" ht="17.45" customHeight="1" x14ac:dyDescent="0.2">
      <c r="A65" s="118"/>
      <c r="B65" s="119"/>
      <c r="C65" s="120"/>
      <c r="D65" s="132"/>
      <c r="E65" s="118"/>
      <c r="F65" s="125"/>
      <c r="G65" s="126"/>
      <c r="H65" s="127"/>
      <c r="J65" t="e">
        <f>VLOOKUP(A65,'Composition portefeuille'!$B$2:$D$6,3,FALSE)</f>
        <v>#N/A</v>
      </c>
      <c r="K65" s="24">
        <v>3601</v>
      </c>
      <c r="L65" s="108"/>
      <c r="M65" t="s">
        <v>138</v>
      </c>
      <c r="N65" s="107"/>
      <c r="O65" s="109">
        <f t="shared" si="1"/>
        <v>0</v>
      </c>
      <c r="P65" s="107"/>
    </row>
    <row r="66" spans="1:16" ht="17.45" customHeight="1" x14ac:dyDescent="0.2">
      <c r="A66" s="118"/>
      <c r="B66" s="119"/>
      <c r="C66" s="120"/>
      <c r="D66" s="132"/>
      <c r="E66" s="118"/>
      <c r="F66" s="125"/>
      <c r="G66" s="126"/>
      <c r="H66" s="127"/>
      <c r="J66" t="e">
        <f>VLOOKUP(A66,'Composition portefeuille'!$B$2:$D$6,3,FALSE)</f>
        <v>#N/A</v>
      </c>
      <c r="K66" s="24">
        <v>3601</v>
      </c>
      <c r="L66" s="108"/>
      <c r="M66" t="s">
        <v>138</v>
      </c>
      <c r="N66" s="107"/>
      <c r="O66" s="109">
        <f t="shared" ref="O66:O100" si="2">G66</f>
        <v>0</v>
      </c>
      <c r="P66" s="107"/>
    </row>
    <row r="67" spans="1:16" ht="17.45" customHeight="1" x14ac:dyDescent="0.2">
      <c r="A67" s="118"/>
      <c r="B67" s="119"/>
      <c r="C67" s="120"/>
      <c r="D67" s="132"/>
      <c r="E67" s="118"/>
      <c r="F67" s="125"/>
      <c r="G67" s="126"/>
      <c r="H67" s="127"/>
      <c r="J67" t="e">
        <f>VLOOKUP(A67,'Composition portefeuille'!$B$2:$D$6,3,FALSE)</f>
        <v>#N/A</v>
      </c>
      <c r="K67" s="24">
        <v>3601</v>
      </c>
      <c r="L67" s="108"/>
      <c r="M67" t="s">
        <v>138</v>
      </c>
      <c r="N67" s="107"/>
      <c r="O67" s="109">
        <f t="shared" si="2"/>
        <v>0</v>
      </c>
      <c r="P67" s="107"/>
    </row>
    <row r="68" spans="1:16" ht="17.45" customHeight="1" x14ac:dyDescent="0.2">
      <c r="A68" s="118"/>
      <c r="B68" s="119"/>
      <c r="C68" s="120"/>
      <c r="D68" s="132"/>
      <c r="E68" s="118"/>
      <c r="F68" s="125"/>
      <c r="G68" s="126"/>
      <c r="H68" s="127"/>
      <c r="J68" t="e">
        <f>VLOOKUP(A68,'Composition portefeuille'!$B$2:$D$6,3,FALSE)</f>
        <v>#N/A</v>
      </c>
      <c r="K68" s="24">
        <v>3601</v>
      </c>
      <c r="L68" s="108"/>
      <c r="M68" t="s">
        <v>138</v>
      </c>
      <c r="N68" s="107"/>
      <c r="O68" s="109">
        <f t="shared" si="2"/>
        <v>0</v>
      </c>
      <c r="P68" s="107"/>
    </row>
    <row r="69" spans="1:16" ht="17.45" customHeight="1" x14ac:dyDescent="0.2">
      <c r="A69" s="118"/>
      <c r="B69" s="119"/>
      <c r="C69" s="120"/>
      <c r="D69" s="132"/>
      <c r="E69" s="118"/>
      <c r="F69" s="125"/>
      <c r="G69" s="126"/>
      <c r="H69" s="127"/>
      <c r="J69" t="e">
        <f>VLOOKUP(A69,'Composition portefeuille'!$B$2:$D$6,3,FALSE)</f>
        <v>#N/A</v>
      </c>
      <c r="K69" s="24">
        <v>3601</v>
      </c>
      <c r="L69" s="108"/>
      <c r="M69" t="s">
        <v>138</v>
      </c>
      <c r="N69" s="107"/>
      <c r="O69" s="109">
        <f t="shared" si="2"/>
        <v>0</v>
      </c>
      <c r="P69" s="107"/>
    </row>
    <row r="70" spans="1:16" ht="17.45" customHeight="1" x14ac:dyDescent="0.2">
      <c r="A70" s="118"/>
      <c r="B70" s="119"/>
      <c r="C70" s="120"/>
      <c r="D70" s="132"/>
      <c r="E70" s="118"/>
      <c r="F70" s="125"/>
      <c r="G70" s="126"/>
      <c r="H70" s="127"/>
      <c r="J70" t="e">
        <f>VLOOKUP(A70,'Composition portefeuille'!$B$2:$D$6,3,FALSE)</f>
        <v>#N/A</v>
      </c>
      <c r="K70" s="24">
        <v>3601</v>
      </c>
      <c r="L70" s="108"/>
      <c r="M70" t="s">
        <v>138</v>
      </c>
      <c r="N70" s="107"/>
      <c r="O70" s="109">
        <f t="shared" si="2"/>
        <v>0</v>
      </c>
      <c r="P70" s="107"/>
    </row>
    <row r="71" spans="1:16" ht="17.45" customHeight="1" x14ac:dyDescent="0.2">
      <c r="A71" s="118"/>
      <c r="B71" s="119"/>
      <c r="C71" s="120"/>
      <c r="D71" s="132"/>
      <c r="E71" s="118"/>
      <c r="F71" s="125"/>
      <c r="G71" s="126"/>
      <c r="H71" s="127"/>
      <c r="J71" t="e">
        <f>VLOOKUP(A71,'Composition portefeuille'!$B$2:$D$6,3,FALSE)</f>
        <v>#N/A</v>
      </c>
      <c r="K71" s="24">
        <v>3601</v>
      </c>
      <c r="L71" s="108"/>
      <c r="M71" t="s">
        <v>138</v>
      </c>
      <c r="N71" s="107"/>
      <c r="O71" s="109">
        <f t="shared" si="2"/>
        <v>0</v>
      </c>
      <c r="P71" s="107"/>
    </row>
    <row r="72" spans="1:16" ht="17.45" customHeight="1" x14ac:dyDescent="0.2">
      <c r="A72" s="118"/>
      <c r="B72" s="119"/>
      <c r="C72" s="120"/>
      <c r="D72" s="132"/>
      <c r="E72" s="118"/>
      <c r="F72" s="125"/>
      <c r="G72" s="126"/>
      <c r="H72" s="127"/>
      <c r="J72" t="e">
        <f>VLOOKUP(A72,'Composition portefeuille'!$B$2:$D$6,3,FALSE)</f>
        <v>#N/A</v>
      </c>
      <c r="K72" s="24">
        <v>3601</v>
      </c>
      <c r="L72" s="108"/>
      <c r="M72" t="s">
        <v>138</v>
      </c>
      <c r="N72" s="107"/>
      <c r="O72" s="109">
        <f t="shared" si="2"/>
        <v>0</v>
      </c>
      <c r="P72" s="107"/>
    </row>
    <row r="73" spans="1:16" ht="17.45" customHeight="1" x14ac:dyDescent="0.2">
      <c r="A73" s="118"/>
      <c r="B73" s="119"/>
      <c r="C73" s="120"/>
      <c r="D73" s="132"/>
      <c r="E73" s="118"/>
      <c r="F73" s="125"/>
      <c r="G73" s="126"/>
      <c r="H73" s="127"/>
      <c r="J73" t="e">
        <f>VLOOKUP(A73,'Composition portefeuille'!$B$2:$D$6,3,FALSE)</f>
        <v>#N/A</v>
      </c>
      <c r="K73" s="24">
        <v>3601</v>
      </c>
      <c r="L73" s="108"/>
      <c r="M73" t="s">
        <v>138</v>
      </c>
      <c r="N73" s="107"/>
      <c r="O73" s="109">
        <f t="shared" si="2"/>
        <v>0</v>
      </c>
      <c r="P73" s="107"/>
    </row>
    <row r="74" spans="1:16" ht="17.45" customHeight="1" x14ac:dyDescent="0.2">
      <c r="A74" s="118"/>
      <c r="B74" s="119"/>
      <c r="C74" s="120"/>
      <c r="D74" s="132"/>
      <c r="E74" s="118"/>
      <c r="F74" s="125"/>
      <c r="G74" s="126"/>
      <c r="H74" s="127"/>
      <c r="J74" t="e">
        <f>VLOOKUP(A74,'Composition portefeuille'!$B$2:$D$6,3,FALSE)</f>
        <v>#N/A</v>
      </c>
      <c r="K74" s="24">
        <v>3601</v>
      </c>
      <c r="L74" s="108"/>
      <c r="M74" t="s">
        <v>138</v>
      </c>
      <c r="N74" s="107"/>
      <c r="O74" s="109">
        <f t="shared" si="2"/>
        <v>0</v>
      </c>
      <c r="P74" s="107"/>
    </row>
    <row r="75" spans="1:16" ht="17.45" customHeight="1" x14ac:dyDescent="0.2">
      <c r="A75" s="118"/>
      <c r="B75" s="119"/>
      <c r="C75" s="120"/>
      <c r="D75" s="132"/>
      <c r="E75" s="118"/>
      <c r="F75" s="125"/>
      <c r="G75" s="126"/>
      <c r="H75" s="127"/>
      <c r="J75" t="e">
        <f>VLOOKUP(A75,'Composition portefeuille'!$B$2:$D$6,3,FALSE)</f>
        <v>#N/A</v>
      </c>
      <c r="K75" s="24">
        <v>3601</v>
      </c>
      <c r="L75" s="108"/>
      <c r="M75" t="s">
        <v>138</v>
      </c>
      <c r="N75" s="107"/>
      <c r="O75" s="109">
        <f t="shared" si="2"/>
        <v>0</v>
      </c>
      <c r="P75" s="107"/>
    </row>
    <row r="76" spans="1:16" ht="17.45" customHeight="1" x14ac:dyDescent="0.2">
      <c r="A76" s="118"/>
      <c r="B76" s="119"/>
      <c r="C76" s="120"/>
      <c r="D76" s="132"/>
      <c r="E76" s="118"/>
      <c r="F76" s="125"/>
      <c r="G76" s="126"/>
      <c r="H76" s="127"/>
      <c r="J76" t="e">
        <f>VLOOKUP(A76,'Composition portefeuille'!$B$2:$D$6,3,FALSE)</f>
        <v>#N/A</v>
      </c>
      <c r="K76" s="24">
        <v>3601</v>
      </c>
      <c r="L76" s="108"/>
      <c r="M76" t="s">
        <v>138</v>
      </c>
      <c r="N76" s="107"/>
      <c r="O76" s="109">
        <f t="shared" si="2"/>
        <v>0</v>
      </c>
      <c r="P76" s="107"/>
    </row>
    <row r="77" spans="1:16" ht="17.45" customHeight="1" x14ac:dyDescent="0.2">
      <c r="A77" s="118"/>
      <c r="B77" s="119"/>
      <c r="C77" s="120"/>
      <c r="D77" s="132"/>
      <c r="E77" s="118"/>
      <c r="F77" s="125"/>
      <c r="G77" s="126"/>
      <c r="H77" s="127"/>
      <c r="J77" t="e">
        <f>VLOOKUP(A77,'Composition portefeuille'!$B$2:$D$6,3,FALSE)</f>
        <v>#N/A</v>
      </c>
      <c r="K77" s="24">
        <v>3601</v>
      </c>
      <c r="L77" s="108"/>
      <c r="M77" t="s">
        <v>138</v>
      </c>
      <c r="N77" s="107"/>
      <c r="O77" s="109">
        <f t="shared" si="2"/>
        <v>0</v>
      </c>
      <c r="P77" s="107"/>
    </row>
    <row r="78" spans="1:16" ht="17.45" customHeight="1" x14ac:dyDescent="0.2">
      <c r="A78" s="118"/>
      <c r="B78" s="119"/>
      <c r="C78" s="120"/>
      <c r="D78" s="132"/>
      <c r="E78" s="118"/>
      <c r="F78" s="125"/>
      <c r="G78" s="126"/>
      <c r="H78" s="127"/>
      <c r="J78" t="e">
        <f>VLOOKUP(A78,'Composition portefeuille'!$B$2:$D$6,3,FALSE)</f>
        <v>#N/A</v>
      </c>
      <c r="K78" s="24">
        <v>3601</v>
      </c>
      <c r="L78" s="108"/>
      <c r="M78" t="s">
        <v>138</v>
      </c>
      <c r="N78" s="107"/>
      <c r="O78" s="109">
        <f t="shared" si="2"/>
        <v>0</v>
      </c>
      <c r="P78" s="107"/>
    </row>
    <row r="79" spans="1:16" ht="17.45" customHeight="1" x14ac:dyDescent="0.2">
      <c r="A79" s="118"/>
      <c r="B79" s="119"/>
      <c r="C79" s="120"/>
      <c r="D79" s="132"/>
      <c r="E79" s="118"/>
      <c r="F79" s="125"/>
      <c r="G79" s="126"/>
      <c r="H79" s="127"/>
      <c r="J79" t="e">
        <f>VLOOKUP(A79,'Composition portefeuille'!$B$2:$D$6,3,FALSE)</f>
        <v>#N/A</v>
      </c>
      <c r="K79" s="24">
        <v>3601</v>
      </c>
      <c r="L79" s="108"/>
      <c r="M79" t="s">
        <v>138</v>
      </c>
      <c r="N79" s="107"/>
      <c r="O79" s="109">
        <f t="shared" si="2"/>
        <v>0</v>
      </c>
      <c r="P79" s="107"/>
    </row>
    <row r="80" spans="1:16" ht="17.45" customHeight="1" x14ac:dyDescent="0.2">
      <c r="A80" s="118"/>
      <c r="B80" s="119"/>
      <c r="C80" s="120"/>
      <c r="D80" s="132"/>
      <c r="E80" s="118"/>
      <c r="F80" s="125"/>
      <c r="G80" s="126"/>
      <c r="H80" s="127"/>
      <c r="J80" t="e">
        <f>VLOOKUP(A80,'Composition portefeuille'!$B$2:$D$6,3,FALSE)</f>
        <v>#N/A</v>
      </c>
      <c r="K80" s="24">
        <v>3601</v>
      </c>
      <c r="L80" s="108"/>
      <c r="M80" t="s">
        <v>138</v>
      </c>
      <c r="N80" s="107"/>
      <c r="O80" s="109">
        <f t="shared" si="2"/>
        <v>0</v>
      </c>
      <c r="P80" s="107"/>
    </row>
    <row r="81" spans="1:16" ht="17.45" customHeight="1" x14ac:dyDescent="0.2">
      <c r="A81" s="118"/>
      <c r="B81" s="119"/>
      <c r="C81" s="120"/>
      <c r="D81" s="132"/>
      <c r="E81" s="118"/>
      <c r="F81" s="125"/>
      <c r="G81" s="126"/>
      <c r="H81" s="127"/>
      <c r="J81" t="e">
        <f>VLOOKUP(A81,'Composition portefeuille'!$B$2:$D$6,3,FALSE)</f>
        <v>#N/A</v>
      </c>
      <c r="K81" s="24">
        <v>3601</v>
      </c>
      <c r="L81" s="108"/>
      <c r="M81" t="s">
        <v>138</v>
      </c>
      <c r="N81" s="107"/>
      <c r="O81" s="109">
        <f t="shared" si="2"/>
        <v>0</v>
      </c>
      <c r="P81" s="107"/>
    </row>
    <row r="82" spans="1:16" ht="17.45" customHeight="1" x14ac:dyDescent="0.2">
      <c r="A82" s="118"/>
      <c r="B82" s="119"/>
      <c r="C82" s="120"/>
      <c r="D82" s="132"/>
      <c r="E82" s="118"/>
      <c r="F82" s="125"/>
      <c r="G82" s="126"/>
      <c r="H82" s="127"/>
      <c r="J82" t="e">
        <f>VLOOKUP(A82,'Composition portefeuille'!$B$2:$D$6,3,FALSE)</f>
        <v>#N/A</v>
      </c>
      <c r="K82" s="24">
        <v>3601</v>
      </c>
      <c r="L82" s="108"/>
      <c r="M82" t="s">
        <v>138</v>
      </c>
      <c r="N82" s="107"/>
      <c r="O82" s="109">
        <f t="shared" si="2"/>
        <v>0</v>
      </c>
      <c r="P82" s="107"/>
    </row>
    <row r="83" spans="1:16" ht="17.45" customHeight="1" x14ac:dyDescent="0.2">
      <c r="A83" s="118"/>
      <c r="B83" s="119"/>
      <c r="C83" s="120"/>
      <c r="D83" s="132"/>
      <c r="E83" s="118"/>
      <c r="F83" s="125"/>
      <c r="G83" s="126"/>
      <c r="H83" s="127"/>
      <c r="J83" t="e">
        <f>VLOOKUP(A83,'Composition portefeuille'!$B$2:$D$6,3,FALSE)</f>
        <v>#N/A</v>
      </c>
      <c r="K83" s="24">
        <v>3601</v>
      </c>
      <c r="L83" s="108"/>
      <c r="M83" t="s">
        <v>138</v>
      </c>
      <c r="N83" s="107"/>
      <c r="O83" s="109">
        <f t="shared" si="2"/>
        <v>0</v>
      </c>
      <c r="P83" s="107"/>
    </row>
    <row r="84" spans="1:16" ht="17.45" customHeight="1" x14ac:dyDescent="0.2">
      <c r="A84" s="118"/>
      <c r="B84" s="119"/>
      <c r="C84" s="120"/>
      <c r="D84" s="132"/>
      <c r="E84" s="118"/>
      <c r="F84" s="125"/>
      <c r="G84" s="126"/>
      <c r="H84" s="127"/>
      <c r="J84" t="e">
        <f>VLOOKUP(A84,'Composition portefeuille'!$B$2:$D$6,3,FALSE)</f>
        <v>#N/A</v>
      </c>
      <c r="K84" s="24">
        <v>3601</v>
      </c>
      <c r="L84" s="108"/>
      <c r="M84" t="s">
        <v>138</v>
      </c>
      <c r="N84" s="107"/>
      <c r="O84" s="109">
        <f t="shared" si="2"/>
        <v>0</v>
      </c>
      <c r="P84" s="107"/>
    </row>
    <row r="85" spans="1:16" ht="17.45" customHeight="1" x14ac:dyDescent="0.2">
      <c r="A85" s="118"/>
      <c r="B85" s="119"/>
      <c r="C85" s="120"/>
      <c r="D85" s="132"/>
      <c r="E85" s="118"/>
      <c r="F85" s="125"/>
      <c r="G85" s="126"/>
      <c r="H85" s="127"/>
      <c r="J85" t="e">
        <f>VLOOKUP(A85,'Composition portefeuille'!$B$2:$D$6,3,FALSE)</f>
        <v>#N/A</v>
      </c>
      <c r="K85" s="24">
        <v>3601</v>
      </c>
      <c r="L85" s="108"/>
      <c r="M85" t="s">
        <v>138</v>
      </c>
      <c r="N85" s="107"/>
      <c r="O85" s="109">
        <f t="shared" si="2"/>
        <v>0</v>
      </c>
      <c r="P85" s="107"/>
    </row>
    <row r="86" spans="1:16" ht="17.45" customHeight="1" x14ac:dyDescent="0.2">
      <c r="A86" s="118"/>
      <c r="B86" s="119"/>
      <c r="C86" s="120"/>
      <c r="D86" s="132"/>
      <c r="E86" s="118"/>
      <c r="F86" s="125"/>
      <c r="G86" s="126"/>
      <c r="H86" s="127"/>
      <c r="J86" t="e">
        <f>VLOOKUP(A86,'Composition portefeuille'!$B$2:$D$6,3,FALSE)</f>
        <v>#N/A</v>
      </c>
      <c r="K86" s="24">
        <v>3601</v>
      </c>
      <c r="L86" s="108"/>
      <c r="M86" t="s">
        <v>138</v>
      </c>
      <c r="N86" s="107"/>
      <c r="O86" s="109">
        <f t="shared" si="2"/>
        <v>0</v>
      </c>
      <c r="P86" s="107"/>
    </row>
    <row r="87" spans="1:16" ht="17.45" customHeight="1" x14ac:dyDescent="0.2">
      <c r="A87" s="118"/>
      <c r="B87" s="119"/>
      <c r="C87" s="120"/>
      <c r="D87" s="132"/>
      <c r="E87" s="118"/>
      <c r="F87" s="125"/>
      <c r="G87" s="126"/>
      <c r="H87" s="127"/>
      <c r="J87" t="e">
        <f>VLOOKUP(A87,'Composition portefeuille'!$B$2:$D$6,3,FALSE)</f>
        <v>#N/A</v>
      </c>
      <c r="K87" s="24">
        <v>3601</v>
      </c>
      <c r="L87" s="108"/>
      <c r="M87" t="s">
        <v>138</v>
      </c>
      <c r="N87" s="107"/>
      <c r="O87" s="109">
        <f t="shared" si="2"/>
        <v>0</v>
      </c>
      <c r="P87" s="107"/>
    </row>
    <row r="88" spans="1:16" ht="17.45" customHeight="1" x14ac:dyDescent="0.2">
      <c r="A88" s="118"/>
      <c r="B88" s="119"/>
      <c r="C88" s="120"/>
      <c r="D88" s="132"/>
      <c r="E88" s="118"/>
      <c r="F88" s="125"/>
      <c r="G88" s="126"/>
      <c r="H88" s="127"/>
      <c r="J88" t="e">
        <f>VLOOKUP(A88,'Composition portefeuille'!$B$2:$D$6,3,FALSE)</f>
        <v>#N/A</v>
      </c>
      <c r="K88" s="24">
        <v>3601</v>
      </c>
      <c r="L88" s="108"/>
      <c r="M88" t="s">
        <v>138</v>
      </c>
      <c r="N88" s="107"/>
      <c r="O88" s="109">
        <f t="shared" si="2"/>
        <v>0</v>
      </c>
      <c r="P88" s="107"/>
    </row>
    <row r="89" spans="1:16" ht="17.45" customHeight="1" x14ac:dyDescent="0.2">
      <c r="A89" s="118"/>
      <c r="B89" s="119"/>
      <c r="C89" s="120"/>
      <c r="D89" s="132"/>
      <c r="E89" s="118"/>
      <c r="F89" s="125"/>
      <c r="G89" s="126"/>
      <c r="H89" s="127"/>
      <c r="J89" t="e">
        <f>VLOOKUP(A89,'Composition portefeuille'!$B$2:$D$6,3,FALSE)</f>
        <v>#N/A</v>
      </c>
      <c r="K89" s="24">
        <v>3601</v>
      </c>
      <c r="L89" s="108"/>
      <c r="M89" t="s">
        <v>138</v>
      </c>
      <c r="N89" s="107"/>
      <c r="O89" s="109">
        <f t="shared" si="2"/>
        <v>0</v>
      </c>
      <c r="P89" s="107"/>
    </row>
    <row r="90" spans="1:16" ht="17.45" customHeight="1" x14ac:dyDescent="0.2">
      <c r="A90" s="118"/>
      <c r="B90" s="119"/>
      <c r="C90" s="120"/>
      <c r="D90" s="132"/>
      <c r="E90" s="118"/>
      <c r="F90" s="125"/>
      <c r="G90" s="126"/>
      <c r="H90" s="127"/>
      <c r="J90" t="e">
        <f>VLOOKUP(A90,'Composition portefeuille'!$B$2:$D$6,3,FALSE)</f>
        <v>#N/A</v>
      </c>
      <c r="K90" s="24">
        <v>3601</v>
      </c>
      <c r="L90" s="108"/>
      <c r="M90" t="s">
        <v>138</v>
      </c>
      <c r="N90" s="107"/>
      <c r="O90" s="109">
        <f t="shared" si="2"/>
        <v>0</v>
      </c>
      <c r="P90" s="107"/>
    </row>
    <row r="91" spans="1:16" ht="17.45" customHeight="1" x14ac:dyDescent="0.2">
      <c r="A91" s="118"/>
      <c r="B91" s="119"/>
      <c r="C91" s="120"/>
      <c r="D91" s="132"/>
      <c r="E91" s="118"/>
      <c r="F91" s="125"/>
      <c r="G91" s="126"/>
      <c r="H91" s="127"/>
      <c r="J91" t="e">
        <f>VLOOKUP(A91,'Composition portefeuille'!$B$2:$D$6,3,FALSE)</f>
        <v>#N/A</v>
      </c>
      <c r="K91" s="24">
        <v>3601</v>
      </c>
      <c r="L91" s="108"/>
      <c r="M91" t="s">
        <v>138</v>
      </c>
      <c r="N91" s="107"/>
      <c r="O91" s="109">
        <f t="shared" si="2"/>
        <v>0</v>
      </c>
      <c r="P91" s="107"/>
    </row>
    <row r="92" spans="1:16" ht="17.45" customHeight="1" x14ac:dyDescent="0.2">
      <c r="A92" s="118"/>
      <c r="B92" s="119"/>
      <c r="C92" s="120"/>
      <c r="D92" s="132"/>
      <c r="E92" s="118"/>
      <c r="F92" s="125"/>
      <c r="G92" s="126"/>
      <c r="H92" s="127"/>
      <c r="J92" t="e">
        <f>VLOOKUP(A92,'Composition portefeuille'!$B$2:$D$6,3,FALSE)</f>
        <v>#N/A</v>
      </c>
      <c r="K92" s="24">
        <v>3601</v>
      </c>
      <c r="L92" s="108"/>
      <c r="M92" t="s">
        <v>138</v>
      </c>
      <c r="N92" s="107"/>
      <c r="O92" s="109">
        <f t="shared" si="2"/>
        <v>0</v>
      </c>
      <c r="P92" s="107"/>
    </row>
    <row r="93" spans="1:16" ht="17.45" customHeight="1" x14ac:dyDescent="0.2">
      <c r="A93" s="118"/>
      <c r="B93" s="119"/>
      <c r="C93" s="120"/>
      <c r="D93" s="132"/>
      <c r="E93" s="118"/>
      <c r="F93" s="125"/>
      <c r="G93" s="126"/>
      <c r="H93" s="127"/>
      <c r="J93" t="e">
        <f>VLOOKUP(A93,'Composition portefeuille'!$B$2:$D$6,3,FALSE)</f>
        <v>#N/A</v>
      </c>
      <c r="K93" s="24">
        <v>3601</v>
      </c>
      <c r="L93" s="108"/>
      <c r="M93" t="s">
        <v>138</v>
      </c>
      <c r="N93" s="107"/>
      <c r="O93" s="109">
        <f t="shared" si="2"/>
        <v>0</v>
      </c>
      <c r="P93" s="107"/>
    </row>
    <row r="94" spans="1:16" ht="17.45" customHeight="1" x14ac:dyDescent="0.2">
      <c r="A94" s="118"/>
      <c r="B94" s="119"/>
      <c r="C94" s="120"/>
      <c r="D94" s="132"/>
      <c r="E94" s="118"/>
      <c r="F94" s="125"/>
      <c r="G94" s="126"/>
      <c r="H94" s="127"/>
      <c r="J94" t="e">
        <f>VLOOKUP(A94,'Composition portefeuille'!$B$2:$D$6,3,FALSE)</f>
        <v>#N/A</v>
      </c>
      <c r="K94" s="24">
        <v>3601</v>
      </c>
      <c r="L94" s="108"/>
      <c r="M94" t="s">
        <v>138</v>
      </c>
      <c r="N94" s="107"/>
      <c r="O94" s="109">
        <f t="shared" si="2"/>
        <v>0</v>
      </c>
      <c r="P94" s="107"/>
    </row>
    <row r="95" spans="1:16" ht="17.45" customHeight="1" x14ac:dyDescent="0.2">
      <c r="A95" s="118"/>
      <c r="B95" s="119"/>
      <c r="C95" s="120"/>
      <c r="D95" s="132"/>
      <c r="E95" s="118"/>
      <c r="F95" s="125"/>
      <c r="G95" s="126"/>
      <c r="H95" s="127"/>
      <c r="J95" s="3" t="e">
        <f>VLOOKUP(A95,'Composition portefeuille'!$B$2:$D$6,3,FALSE)</f>
        <v>#N/A</v>
      </c>
      <c r="K95" s="24">
        <v>3601</v>
      </c>
      <c r="L95" s="108"/>
      <c r="M95" t="s">
        <v>138</v>
      </c>
      <c r="N95" s="107"/>
      <c r="O95" s="109">
        <f t="shared" si="2"/>
        <v>0</v>
      </c>
      <c r="P95" s="107"/>
    </row>
    <row r="96" spans="1:16" ht="17.45" customHeight="1" x14ac:dyDescent="0.2">
      <c r="A96" s="118"/>
      <c r="B96" s="119"/>
      <c r="C96" s="120"/>
      <c r="D96" s="132"/>
      <c r="E96" s="118"/>
      <c r="F96" s="125"/>
      <c r="G96" s="126"/>
      <c r="H96" s="127"/>
      <c r="J96" s="3" t="e">
        <f>VLOOKUP(A96,'Composition portefeuille'!$B$2:$D$6,3,FALSE)</f>
        <v>#N/A</v>
      </c>
      <c r="K96" s="24">
        <v>3601</v>
      </c>
      <c r="L96" s="108"/>
      <c r="M96" t="s">
        <v>138</v>
      </c>
      <c r="N96" s="107"/>
      <c r="O96" s="109">
        <f t="shared" si="2"/>
        <v>0</v>
      </c>
      <c r="P96" s="107"/>
    </row>
    <row r="97" spans="1:16" ht="17.45" customHeight="1" x14ac:dyDescent="0.2">
      <c r="A97" s="118"/>
      <c r="B97" s="119"/>
      <c r="C97" s="120"/>
      <c r="D97" s="132"/>
      <c r="E97" s="118"/>
      <c r="F97" s="125"/>
      <c r="G97" s="126"/>
      <c r="H97" s="127"/>
      <c r="J97" s="3" t="e">
        <f>VLOOKUP(A97,'Composition portefeuille'!$B$2:$D$6,3,FALSE)</f>
        <v>#N/A</v>
      </c>
      <c r="K97" s="24">
        <v>3601</v>
      </c>
      <c r="L97" s="108"/>
      <c r="M97" t="s">
        <v>138</v>
      </c>
      <c r="N97" s="107"/>
      <c r="O97" s="109">
        <f t="shared" si="2"/>
        <v>0</v>
      </c>
      <c r="P97" s="107"/>
    </row>
    <row r="98" spans="1:16" ht="17.45" customHeight="1" x14ac:dyDescent="0.2">
      <c r="A98" s="118"/>
      <c r="B98" s="119"/>
      <c r="C98" s="120"/>
      <c r="D98" s="132"/>
      <c r="E98" s="118"/>
      <c r="F98" s="125"/>
      <c r="G98" s="126"/>
      <c r="H98" s="127"/>
      <c r="J98" s="3" t="e">
        <f>VLOOKUP(A98,'Composition portefeuille'!$B$2:$D$6,3,FALSE)</f>
        <v>#N/A</v>
      </c>
      <c r="K98" s="24">
        <v>3601</v>
      </c>
      <c r="L98" s="108"/>
      <c r="M98" t="s">
        <v>138</v>
      </c>
      <c r="N98" s="107"/>
      <c r="O98" s="109">
        <f t="shared" si="2"/>
        <v>0</v>
      </c>
      <c r="P98" s="107"/>
    </row>
    <row r="99" spans="1:16" ht="17.45" customHeight="1" x14ac:dyDescent="0.2">
      <c r="A99" s="118"/>
      <c r="B99" s="119"/>
      <c r="C99" s="120"/>
      <c r="D99" s="132"/>
      <c r="E99" s="118"/>
      <c r="F99" s="125"/>
      <c r="G99" s="126"/>
      <c r="H99" s="127"/>
      <c r="J99" s="3" t="e">
        <f>VLOOKUP(A99,'Composition portefeuille'!$B$2:$D$6,3,FALSE)</f>
        <v>#N/A</v>
      </c>
      <c r="K99" s="24">
        <v>3601</v>
      </c>
      <c r="L99" s="108"/>
      <c r="M99" t="s">
        <v>138</v>
      </c>
      <c r="N99" s="107"/>
      <c r="O99" s="109">
        <f t="shared" si="2"/>
        <v>0</v>
      </c>
      <c r="P99" s="107"/>
    </row>
    <row r="100" spans="1:16" ht="17.45" customHeight="1" x14ac:dyDescent="0.2">
      <c r="A100" s="118"/>
      <c r="B100" s="119"/>
      <c r="C100" s="120"/>
      <c r="D100" s="132"/>
      <c r="E100" s="118"/>
      <c r="F100" s="125"/>
      <c r="G100" s="126"/>
      <c r="H100" s="127"/>
      <c r="J100" s="3" t="e">
        <f>VLOOKUP(A100,'Composition portefeuille'!$B$2:$D$6,3,FALSE)</f>
        <v>#N/A</v>
      </c>
      <c r="K100" s="24">
        <v>3601</v>
      </c>
      <c r="L100" s="108"/>
      <c r="M100" t="s">
        <v>138</v>
      </c>
      <c r="N100" s="107"/>
      <c r="O100" s="109">
        <f t="shared" si="2"/>
        <v>0</v>
      </c>
      <c r="P100" s="107"/>
    </row>
    <row r="101" spans="1:16" x14ac:dyDescent="0.2">
      <c r="J101" s="3" t="str">
        <f>IF(T2&gt;0,'Composition portefeuille'!D2,"")</f>
        <v/>
      </c>
      <c r="K101" s="24" t="str">
        <f>IF(T2&gt;0,2002,"")</f>
        <v/>
      </c>
    </row>
    <row r="102" spans="1:16" x14ac:dyDescent="0.2">
      <c r="J102" s="3" t="str">
        <f>IF(T3&gt;0,'Composition portefeuille'!D3,"")</f>
        <v/>
      </c>
      <c r="K102" s="24" t="str">
        <f>IF(T3&gt;0,2002,"")</f>
        <v/>
      </c>
    </row>
    <row r="103" spans="1:16" x14ac:dyDescent="0.2">
      <c r="J103" s="3" t="str">
        <f>IF(T4&gt;0,'Composition portefeuille'!D4,"")</f>
        <v/>
      </c>
      <c r="K103" s="24" t="str">
        <f>IF(T4&gt;0,2002,"")</f>
        <v/>
      </c>
    </row>
    <row r="104" spans="1:16" x14ac:dyDescent="0.2">
      <c r="J104" s="3" t="str">
        <f>IF(T5&gt;0,'Composition portefeuille'!D5,"")</f>
        <v/>
      </c>
      <c r="K104" s="24" t="str">
        <f>IF(T5&gt;0,2002,"")</f>
        <v/>
      </c>
    </row>
    <row r="105" spans="1:16" x14ac:dyDescent="0.2">
      <c r="J105" s="3" t="str">
        <f>IF(T6&gt;0,'Composition portefeuille'!D6,"")</f>
        <v/>
      </c>
      <c r="K105" s="24" t="str">
        <f>IF(T6&gt;0,2002,"")</f>
        <v/>
      </c>
    </row>
  </sheetData>
  <sheetProtection algorithmName="SHA-512" hashValue="Z8xBzzzX+fAxYaNTPEYs2qaAintQNY3HfJMQVETkG9PaB/IE2ihCjI22K+rKKS89NJa3Vv5rwCLaYe2iqIjX3g==" saltValue="4gilLIHKJNyV5SVeSA3n3A==" spinCount="100000" sheet="1" formatRows="0" insertColumns="0" selectLockedCells="1"/>
  <phoneticPr fontId="11" type="noConversion"/>
  <dataValidations count="3">
    <dataValidation type="whole" allowBlank="1" showInputMessage="1" showErrorMessage="1" sqref="G1 G101:G1048576" xr:uid="{F5420A77-7713-4AA1-9EB1-E2F547003FC0}">
      <formula1>30000</formula1>
      <formula2>1000000000</formula2>
    </dataValidation>
    <dataValidation type="whole" allowBlank="1" showInputMessage="1" showErrorMessage="1" sqref="C2:C100" xr:uid="{AA162D0C-40E6-453C-99B9-35D168BEF015}">
      <formula1>0</formula1>
      <formula2>100</formula2>
    </dataValidation>
    <dataValidation type="decimal" operator="greaterThan" allowBlank="1" showInputMessage="1" showErrorMessage="1" sqref="G2:G100" xr:uid="{A6E97A9B-FA71-4EFF-820E-F1DD31AFD0FA}">
      <formula1>30000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A39830A-C02A-4350-BFE7-9B038C7CE69F}">
          <x14:formula1>
            <xm:f>Listes!$E$13:$E$14</xm:f>
          </x14:formula1>
          <xm:sqref>B2:B100</xm:sqref>
        </x14:dataValidation>
        <x14:dataValidation type="list" allowBlank="1" showInputMessage="1" showErrorMessage="1" xr:uid="{6511468B-DD5D-42CB-ACA4-706A917DBD6D}">
          <x14:formula1>
            <xm:f>'Composition portefeuille'!$B$2:$B$6</xm:f>
          </x14:formula1>
          <xm:sqref>A2:A100</xm:sqref>
        </x14:dataValidation>
        <x14:dataValidation type="list" allowBlank="1" showInputMessage="1" showErrorMessage="1" xr:uid="{4D775E24-4D34-42E5-A859-442ACC27C6FC}">
          <x14:formula1>
            <xm:f>'BUDGET TOTAL '!$A$21:$A$23</xm:f>
          </x14:formula1>
          <xm:sqref>D2:D100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1822E-DC37-4744-9BCB-E68692083997}">
  <dimension ref="A1:T105"/>
  <sheetViews>
    <sheetView zoomScale="85" zoomScaleNormal="85" workbookViewId="0">
      <selection activeCell="A20" sqref="A20"/>
    </sheetView>
  </sheetViews>
  <sheetFormatPr baseColWidth="10" defaultColWidth="10.85546875" defaultRowHeight="12.75" x14ac:dyDescent="0.2"/>
  <cols>
    <col min="1" max="1" width="18.85546875" style="27" bestFit="1" customWidth="1"/>
    <col min="2" max="2" width="12.28515625" style="24" bestFit="1" customWidth="1"/>
    <col min="3" max="3" width="6.7109375" style="24" bestFit="1" customWidth="1"/>
    <col min="4" max="4" width="28.85546875" style="23" bestFit="1" customWidth="1"/>
    <col min="5" max="5" width="20.140625" style="27" bestFit="1" customWidth="1"/>
    <col min="6" max="6" width="24.140625" style="27" bestFit="1" customWidth="1"/>
    <col min="7" max="7" width="13.7109375" style="23" bestFit="1" customWidth="1"/>
    <col min="8" max="8" width="18.7109375" style="23" bestFit="1" customWidth="1"/>
    <col min="9" max="9" width="10.85546875" style="23"/>
    <col min="10" max="10" width="27.85546875" hidden="1" customWidth="1"/>
    <col min="11" max="11" width="20.7109375" style="23" hidden="1" customWidth="1"/>
    <col min="12" max="12" width="17.28515625" style="23" hidden="1" customWidth="1"/>
    <col min="13" max="13" width="79.28515625" style="23" hidden="1" customWidth="1"/>
    <col min="14" max="14" width="10.85546875" style="24" hidden="1" customWidth="1"/>
    <col min="15" max="15" width="13" style="24" hidden="1" customWidth="1"/>
    <col min="16" max="16" width="17.28515625" style="24" hidden="1" customWidth="1"/>
    <col min="17" max="17" width="13.28515625" style="24" hidden="1" customWidth="1"/>
    <col min="18" max="18" width="10.85546875" style="23" hidden="1" customWidth="1"/>
    <col min="19" max="19" width="19.28515625" style="23" hidden="1" customWidth="1"/>
    <col min="20" max="20" width="10.85546875" style="23" hidden="1" customWidth="1"/>
    <col min="21" max="16384" width="10.85546875" style="23"/>
  </cols>
  <sheetData>
    <row r="1" spans="1:20" ht="38.25" x14ac:dyDescent="0.2">
      <c r="A1" s="25" t="s">
        <v>152</v>
      </c>
      <c r="B1" s="17" t="s">
        <v>14</v>
      </c>
      <c r="C1" s="17" t="s">
        <v>15</v>
      </c>
      <c r="D1" s="17" t="s">
        <v>27</v>
      </c>
      <c r="E1" s="25" t="s">
        <v>157</v>
      </c>
      <c r="F1" s="25" t="s">
        <v>45</v>
      </c>
      <c r="G1" s="17" t="s">
        <v>41</v>
      </c>
      <c r="H1" s="17" t="s">
        <v>42</v>
      </c>
      <c r="J1" s="24" t="s">
        <v>25</v>
      </c>
      <c r="K1" s="24" t="s">
        <v>26</v>
      </c>
      <c r="L1" s="107" t="s">
        <v>27</v>
      </c>
      <c r="M1" s="24" t="s">
        <v>28</v>
      </c>
      <c r="N1" s="107" t="s">
        <v>29</v>
      </c>
      <c r="O1" s="24" t="s">
        <v>24</v>
      </c>
      <c r="P1" s="107" t="s">
        <v>30</v>
      </c>
      <c r="Q1" s="24" t="s">
        <v>31</v>
      </c>
      <c r="S1" s="178" t="s">
        <v>6</v>
      </c>
      <c r="T1" s="178" t="s">
        <v>151</v>
      </c>
    </row>
    <row r="2" spans="1:20" ht="17.45" customHeight="1" x14ac:dyDescent="0.2">
      <c r="A2" s="118"/>
      <c r="B2" s="119"/>
      <c r="C2" s="188"/>
      <c r="D2" s="132"/>
      <c r="E2" s="118"/>
      <c r="F2" s="125"/>
      <c r="G2" s="126"/>
      <c r="H2" s="127"/>
      <c r="J2" t="e">
        <f>VLOOKUP(A2,'Composition portefeuille'!$B$2:$D$6,3,FALSE)</f>
        <v>#N/A</v>
      </c>
      <c r="K2" s="24">
        <v>3602</v>
      </c>
      <c r="L2" s="107"/>
      <c r="M2" t="s">
        <v>150</v>
      </c>
      <c r="N2" s="107"/>
      <c r="O2" s="109">
        <f t="shared" ref="O2:O65" si="0">G2</f>
        <v>0</v>
      </c>
      <c r="P2" s="107"/>
      <c r="S2" s="24">
        <f>'Composition portefeuille'!B2</f>
        <v>0</v>
      </c>
      <c r="T2" s="24">
        <f>COUNTIF($A$2:$A$100,'Composition portefeuille'!B2)</f>
        <v>0</v>
      </c>
    </row>
    <row r="3" spans="1:20" ht="17.45" customHeight="1" x14ac:dyDescent="0.2">
      <c r="A3" s="118"/>
      <c r="B3" s="119"/>
      <c r="C3" s="188"/>
      <c r="D3" s="132"/>
      <c r="E3" s="118"/>
      <c r="F3" s="125"/>
      <c r="G3" s="126"/>
      <c r="H3" s="127"/>
      <c r="J3" t="e">
        <f>VLOOKUP(A3,'Composition portefeuille'!$B$2:$D$6,3,FALSE)</f>
        <v>#N/A</v>
      </c>
      <c r="K3" s="24">
        <v>3602</v>
      </c>
      <c r="L3" s="107"/>
      <c r="M3" t="s">
        <v>150</v>
      </c>
      <c r="N3" s="107"/>
      <c r="O3" s="109">
        <f t="shared" si="0"/>
        <v>0</v>
      </c>
      <c r="P3" s="107"/>
      <c r="S3" s="24">
        <f>'Composition portefeuille'!B3</f>
        <v>0</v>
      </c>
      <c r="T3" s="24">
        <f>COUNTIF($A$2:$A$100,'Composition portefeuille'!B3)</f>
        <v>0</v>
      </c>
    </row>
    <row r="4" spans="1:20" ht="17.45" customHeight="1" x14ac:dyDescent="0.2">
      <c r="A4" s="118"/>
      <c r="B4" s="119"/>
      <c r="C4" s="188"/>
      <c r="D4" s="132"/>
      <c r="E4" s="118"/>
      <c r="F4" s="125"/>
      <c r="G4" s="126"/>
      <c r="H4" s="127"/>
      <c r="J4" t="e">
        <f>VLOOKUP(A4,'Composition portefeuille'!$B$2:$D$6,3,FALSE)</f>
        <v>#N/A</v>
      </c>
      <c r="K4" s="24">
        <v>3602</v>
      </c>
      <c r="L4" s="107"/>
      <c r="M4" t="s">
        <v>150</v>
      </c>
      <c r="N4" s="107"/>
      <c r="O4" s="109">
        <f t="shared" si="0"/>
        <v>0</v>
      </c>
      <c r="P4" s="107"/>
      <c r="S4" s="24">
        <f>'Composition portefeuille'!B4</f>
        <v>0</v>
      </c>
      <c r="T4" s="24">
        <f>COUNTIF($A$2:$A$100,'Composition portefeuille'!B4)</f>
        <v>0</v>
      </c>
    </row>
    <row r="5" spans="1:20" ht="17.45" customHeight="1" x14ac:dyDescent="0.2">
      <c r="A5" s="118"/>
      <c r="B5" s="119"/>
      <c r="C5" s="188"/>
      <c r="D5" s="132"/>
      <c r="E5" s="118"/>
      <c r="F5" s="125"/>
      <c r="G5" s="126"/>
      <c r="H5" s="127"/>
      <c r="J5" t="e">
        <f>VLOOKUP(A5,'Composition portefeuille'!$B$2:$D$6,3,FALSE)</f>
        <v>#N/A</v>
      </c>
      <c r="K5" s="24">
        <v>3602</v>
      </c>
      <c r="L5" s="107"/>
      <c r="M5" t="s">
        <v>150</v>
      </c>
      <c r="N5" s="107"/>
      <c r="O5" s="109">
        <f t="shared" si="0"/>
        <v>0</v>
      </c>
      <c r="P5" s="107"/>
      <c r="S5" s="24">
        <f>'Composition portefeuille'!B5</f>
        <v>0</v>
      </c>
      <c r="T5" s="24">
        <f>COUNTIF($A$2:$A$100,'Composition portefeuille'!B5)</f>
        <v>0</v>
      </c>
    </row>
    <row r="6" spans="1:20" ht="17.45" customHeight="1" x14ac:dyDescent="0.2">
      <c r="A6" s="118"/>
      <c r="B6" s="119"/>
      <c r="C6" s="188"/>
      <c r="D6" s="132"/>
      <c r="E6" s="118"/>
      <c r="F6" s="125"/>
      <c r="G6" s="126"/>
      <c r="H6" s="127"/>
      <c r="J6" t="e">
        <f>VLOOKUP(A6,'Composition portefeuille'!$B$2:$D$6,3,FALSE)</f>
        <v>#N/A</v>
      </c>
      <c r="K6" s="24">
        <v>3602</v>
      </c>
      <c r="L6" s="107"/>
      <c r="M6" t="s">
        <v>150</v>
      </c>
      <c r="N6" s="107"/>
      <c r="O6" s="109">
        <f t="shared" si="0"/>
        <v>0</v>
      </c>
      <c r="P6" s="107"/>
      <c r="S6" s="24">
        <f>'Composition portefeuille'!B6</f>
        <v>0</v>
      </c>
      <c r="T6" s="24">
        <f>COUNTIF($A$2:$A$100,'Composition portefeuille'!B6)</f>
        <v>0</v>
      </c>
    </row>
    <row r="7" spans="1:20" ht="17.45" customHeight="1" x14ac:dyDescent="0.2">
      <c r="A7" s="118"/>
      <c r="B7" s="119"/>
      <c r="C7" s="188"/>
      <c r="D7" s="132"/>
      <c r="E7" s="118"/>
      <c r="F7" s="125"/>
      <c r="G7" s="126"/>
      <c r="H7" s="127"/>
      <c r="J7" t="e">
        <f>VLOOKUP(A7,'Composition portefeuille'!$B$2:$D$6,3,FALSE)</f>
        <v>#N/A</v>
      </c>
      <c r="K7" s="24">
        <v>3602</v>
      </c>
      <c r="L7" s="107"/>
      <c r="M7" t="s">
        <v>150</v>
      </c>
      <c r="N7" s="107"/>
      <c r="O7" s="109">
        <f t="shared" si="0"/>
        <v>0</v>
      </c>
      <c r="P7" s="107"/>
    </row>
    <row r="8" spans="1:20" ht="17.45" customHeight="1" x14ac:dyDescent="0.2">
      <c r="A8" s="118"/>
      <c r="B8" s="119"/>
      <c r="C8" s="188"/>
      <c r="D8" s="132"/>
      <c r="E8" s="118"/>
      <c r="F8" s="125"/>
      <c r="G8" s="126"/>
      <c r="H8" s="127"/>
      <c r="J8" t="e">
        <f>VLOOKUP(A8,'Composition portefeuille'!$B$2:$D$6,3,FALSE)</f>
        <v>#N/A</v>
      </c>
      <c r="K8" s="24">
        <v>3602</v>
      </c>
      <c r="L8" s="107"/>
      <c r="M8" t="s">
        <v>150</v>
      </c>
      <c r="N8" s="107"/>
      <c r="O8" s="109">
        <f t="shared" si="0"/>
        <v>0</v>
      </c>
      <c r="P8" s="107"/>
    </row>
    <row r="9" spans="1:20" ht="17.45" customHeight="1" x14ac:dyDescent="0.2">
      <c r="A9" s="118"/>
      <c r="B9" s="119"/>
      <c r="C9" s="188"/>
      <c r="D9" s="132"/>
      <c r="E9" s="118"/>
      <c r="F9" s="125"/>
      <c r="G9" s="126"/>
      <c r="H9" s="127"/>
      <c r="J9" t="e">
        <f>VLOOKUP(A9,'Composition portefeuille'!$B$2:$D$6,3,FALSE)</f>
        <v>#N/A</v>
      </c>
      <c r="K9" s="24">
        <v>3602</v>
      </c>
      <c r="L9" s="107"/>
      <c r="M9" t="s">
        <v>150</v>
      </c>
      <c r="N9" s="107"/>
      <c r="O9" s="109">
        <f t="shared" si="0"/>
        <v>0</v>
      </c>
      <c r="P9" s="107"/>
    </row>
    <row r="10" spans="1:20" ht="17.45" customHeight="1" x14ac:dyDescent="0.2">
      <c r="A10" s="118"/>
      <c r="B10" s="119"/>
      <c r="C10" s="188"/>
      <c r="D10" s="132"/>
      <c r="E10" s="118"/>
      <c r="F10" s="125"/>
      <c r="G10" s="126"/>
      <c r="H10" s="127"/>
      <c r="J10" t="e">
        <f>VLOOKUP(A10,'Composition portefeuille'!$B$2:$D$6,3,FALSE)</f>
        <v>#N/A</v>
      </c>
      <c r="K10" s="24">
        <v>3602</v>
      </c>
      <c r="L10" s="107"/>
      <c r="M10" t="s">
        <v>150</v>
      </c>
      <c r="N10" s="107"/>
      <c r="O10" s="109">
        <f t="shared" si="0"/>
        <v>0</v>
      </c>
      <c r="P10" s="107"/>
    </row>
    <row r="11" spans="1:20" ht="17.45" customHeight="1" x14ac:dyDescent="0.2">
      <c r="A11" s="118"/>
      <c r="B11" s="119"/>
      <c r="C11" s="188"/>
      <c r="D11" s="132"/>
      <c r="E11" s="118"/>
      <c r="F11" s="125"/>
      <c r="G11" s="126"/>
      <c r="H11" s="127"/>
      <c r="J11" t="e">
        <f>VLOOKUP(A11,'Composition portefeuille'!$B$2:$D$6,3,FALSE)</f>
        <v>#N/A</v>
      </c>
      <c r="K11" s="24">
        <v>3602</v>
      </c>
      <c r="L11" s="107"/>
      <c r="M11" t="s">
        <v>150</v>
      </c>
      <c r="N11" s="107"/>
      <c r="O11" s="109">
        <f t="shared" si="0"/>
        <v>0</v>
      </c>
      <c r="P11" s="107"/>
    </row>
    <row r="12" spans="1:20" ht="17.45" customHeight="1" x14ac:dyDescent="0.2">
      <c r="A12" s="118"/>
      <c r="B12" s="119"/>
      <c r="C12" s="188"/>
      <c r="D12" s="132"/>
      <c r="E12" s="118"/>
      <c r="F12" s="125"/>
      <c r="G12" s="126"/>
      <c r="H12" s="127"/>
      <c r="J12" t="e">
        <f>VLOOKUP(A12,'Composition portefeuille'!$B$2:$D$6,3,FALSE)</f>
        <v>#N/A</v>
      </c>
      <c r="K12" s="24">
        <v>3602</v>
      </c>
      <c r="L12" s="107"/>
      <c r="M12" t="s">
        <v>150</v>
      </c>
      <c r="N12" s="107"/>
      <c r="O12" s="109">
        <f t="shared" si="0"/>
        <v>0</v>
      </c>
      <c r="P12" s="107"/>
    </row>
    <row r="13" spans="1:20" ht="17.45" customHeight="1" x14ac:dyDescent="0.2">
      <c r="A13" s="118"/>
      <c r="B13" s="119"/>
      <c r="C13" s="188"/>
      <c r="D13" s="132"/>
      <c r="E13" s="118"/>
      <c r="F13" s="125"/>
      <c r="G13" s="126"/>
      <c r="H13" s="127"/>
      <c r="J13" t="e">
        <f>VLOOKUP(A13,'Composition portefeuille'!$B$2:$D$6,3,FALSE)</f>
        <v>#N/A</v>
      </c>
      <c r="K13" s="24">
        <v>3602</v>
      </c>
      <c r="L13" s="107"/>
      <c r="M13" t="s">
        <v>150</v>
      </c>
      <c r="N13" s="107"/>
      <c r="O13" s="109">
        <f t="shared" si="0"/>
        <v>0</v>
      </c>
      <c r="P13" s="107"/>
    </row>
    <row r="14" spans="1:20" ht="17.45" customHeight="1" x14ac:dyDescent="0.2">
      <c r="A14" s="118"/>
      <c r="B14" s="119"/>
      <c r="C14" s="188"/>
      <c r="D14" s="132"/>
      <c r="E14" s="118"/>
      <c r="F14" s="125"/>
      <c r="G14" s="126"/>
      <c r="H14" s="127"/>
      <c r="J14" t="e">
        <f>VLOOKUP(A14,'Composition portefeuille'!$B$2:$D$6,3,FALSE)</f>
        <v>#N/A</v>
      </c>
      <c r="K14" s="24">
        <v>3602</v>
      </c>
      <c r="L14" s="107"/>
      <c r="M14" t="s">
        <v>150</v>
      </c>
      <c r="N14" s="107"/>
      <c r="O14" s="109">
        <f t="shared" si="0"/>
        <v>0</v>
      </c>
      <c r="P14" s="107"/>
    </row>
    <row r="15" spans="1:20" ht="17.45" customHeight="1" x14ac:dyDescent="0.2">
      <c r="A15" s="118"/>
      <c r="B15" s="119"/>
      <c r="C15" s="188"/>
      <c r="D15" s="132"/>
      <c r="E15" s="118"/>
      <c r="F15" s="125"/>
      <c r="G15" s="126"/>
      <c r="H15" s="127"/>
      <c r="J15" t="e">
        <f>VLOOKUP(A15,'Composition portefeuille'!$B$2:$D$6,3,FALSE)</f>
        <v>#N/A</v>
      </c>
      <c r="K15" s="24">
        <v>3602</v>
      </c>
      <c r="L15" s="107"/>
      <c r="M15" t="s">
        <v>150</v>
      </c>
      <c r="N15" s="107"/>
      <c r="O15" s="109">
        <f t="shared" si="0"/>
        <v>0</v>
      </c>
      <c r="P15" s="107"/>
    </row>
    <row r="16" spans="1:20" ht="17.45" customHeight="1" x14ac:dyDescent="0.2">
      <c r="A16" s="118"/>
      <c r="B16" s="119"/>
      <c r="C16" s="188"/>
      <c r="D16" s="132"/>
      <c r="E16" s="118"/>
      <c r="F16" s="125"/>
      <c r="G16" s="126"/>
      <c r="H16" s="127"/>
      <c r="J16" t="e">
        <f>VLOOKUP(A16,'Composition portefeuille'!$B$2:$D$6,3,FALSE)</f>
        <v>#N/A</v>
      </c>
      <c r="K16" s="24">
        <v>3602</v>
      </c>
      <c r="L16" s="107"/>
      <c r="M16" t="s">
        <v>150</v>
      </c>
      <c r="N16" s="107"/>
      <c r="O16" s="109">
        <f t="shared" si="0"/>
        <v>0</v>
      </c>
      <c r="P16" s="107"/>
    </row>
    <row r="17" spans="1:16" ht="17.45" customHeight="1" x14ac:dyDescent="0.2">
      <c r="A17" s="118"/>
      <c r="B17" s="119"/>
      <c r="C17" s="188"/>
      <c r="D17" s="132"/>
      <c r="E17" s="118"/>
      <c r="F17" s="125"/>
      <c r="G17" s="126"/>
      <c r="H17" s="127"/>
      <c r="J17" t="e">
        <f>VLOOKUP(A17,'Composition portefeuille'!$B$2:$D$6,3,FALSE)</f>
        <v>#N/A</v>
      </c>
      <c r="K17" s="24">
        <v>3602</v>
      </c>
      <c r="L17" s="107"/>
      <c r="M17" t="s">
        <v>150</v>
      </c>
      <c r="N17" s="107"/>
      <c r="O17" s="109">
        <f t="shared" si="0"/>
        <v>0</v>
      </c>
      <c r="P17" s="107"/>
    </row>
    <row r="18" spans="1:16" ht="17.45" customHeight="1" x14ac:dyDescent="0.2">
      <c r="A18" s="118"/>
      <c r="B18" s="119"/>
      <c r="C18" s="188"/>
      <c r="D18" s="132"/>
      <c r="E18" s="118"/>
      <c r="F18" s="125"/>
      <c r="G18" s="126"/>
      <c r="H18" s="127"/>
      <c r="J18" t="e">
        <f>VLOOKUP(A18,'Composition portefeuille'!$B$2:$D$6,3,FALSE)</f>
        <v>#N/A</v>
      </c>
      <c r="K18" s="24">
        <v>3602</v>
      </c>
      <c r="L18" s="107"/>
      <c r="M18" t="s">
        <v>150</v>
      </c>
      <c r="N18" s="107"/>
      <c r="O18" s="109">
        <f t="shared" si="0"/>
        <v>0</v>
      </c>
      <c r="P18" s="107"/>
    </row>
    <row r="19" spans="1:16" ht="17.45" customHeight="1" x14ac:dyDescent="0.2">
      <c r="A19" s="118"/>
      <c r="B19" s="119"/>
      <c r="C19" s="188"/>
      <c r="D19" s="132"/>
      <c r="E19" s="118"/>
      <c r="F19" s="125"/>
      <c r="G19" s="126"/>
      <c r="H19" s="127"/>
      <c r="J19" t="e">
        <f>VLOOKUP(A19,'Composition portefeuille'!$B$2:$D$6,3,FALSE)</f>
        <v>#N/A</v>
      </c>
      <c r="K19" s="24">
        <v>3602</v>
      </c>
      <c r="L19" s="107"/>
      <c r="M19" t="s">
        <v>150</v>
      </c>
      <c r="N19" s="107"/>
      <c r="O19" s="109">
        <f t="shared" si="0"/>
        <v>0</v>
      </c>
      <c r="P19" s="107"/>
    </row>
    <row r="20" spans="1:16" ht="17.45" customHeight="1" x14ac:dyDescent="0.2">
      <c r="A20" s="118"/>
      <c r="B20" s="119"/>
      <c r="C20" s="188"/>
      <c r="D20" s="132"/>
      <c r="E20" s="118"/>
      <c r="F20" s="125"/>
      <c r="G20" s="126"/>
      <c r="H20" s="127"/>
      <c r="J20" t="e">
        <f>VLOOKUP(A20,'Composition portefeuille'!$B$2:$D$6,3,FALSE)</f>
        <v>#N/A</v>
      </c>
      <c r="K20" s="24">
        <v>3602</v>
      </c>
      <c r="L20" s="107"/>
      <c r="M20" t="s">
        <v>150</v>
      </c>
      <c r="N20" s="107"/>
      <c r="O20" s="109">
        <f t="shared" si="0"/>
        <v>0</v>
      </c>
      <c r="P20" s="107"/>
    </row>
    <row r="21" spans="1:16" ht="17.45" customHeight="1" x14ac:dyDescent="0.2">
      <c r="A21" s="118"/>
      <c r="B21" s="119"/>
      <c r="C21" s="188"/>
      <c r="D21" s="132"/>
      <c r="E21" s="118"/>
      <c r="F21" s="125"/>
      <c r="G21" s="126"/>
      <c r="H21" s="127"/>
      <c r="J21" t="e">
        <f>VLOOKUP(A21,'Composition portefeuille'!$B$2:$D$6,3,FALSE)</f>
        <v>#N/A</v>
      </c>
      <c r="K21" s="24">
        <v>3602</v>
      </c>
      <c r="L21" s="107"/>
      <c r="M21" t="s">
        <v>150</v>
      </c>
      <c r="N21" s="107"/>
      <c r="O21" s="109">
        <f t="shared" si="0"/>
        <v>0</v>
      </c>
      <c r="P21" s="107"/>
    </row>
    <row r="22" spans="1:16" ht="17.45" customHeight="1" x14ac:dyDescent="0.2">
      <c r="A22" s="118"/>
      <c r="B22" s="119"/>
      <c r="C22" s="188"/>
      <c r="D22" s="132"/>
      <c r="E22" s="118"/>
      <c r="F22" s="125"/>
      <c r="G22" s="126"/>
      <c r="H22" s="127"/>
      <c r="J22" t="e">
        <f>VLOOKUP(A22,'Composition portefeuille'!$B$2:$D$6,3,FALSE)</f>
        <v>#N/A</v>
      </c>
      <c r="K22" s="24">
        <v>3602</v>
      </c>
      <c r="L22" s="107"/>
      <c r="M22" t="s">
        <v>150</v>
      </c>
      <c r="N22" s="107"/>
      <c r="O22" s="109">
        <f t="shared" si="0"/>
        <v>0</v>
      </c>
      <c r="P22" s="107"/>
    </row>
    <row r="23" spans="1:16" ht="17.45" customHeight="1" x14ac:dyDescent="0.2">
      <c r="A23" s="118"/>
      <c r="B23" s="119"/>
      <c r="C23" s="188"/>
      <c r="D23" s="132"/>
      <c r="E23" s="118"/>
      <c r="F23" s="125"/>
      <c r="G23" s="126"/>
      <c r="H23" s="127"/>
      <c r="J23" t="e">
        <f>VLOOKUP(A23,'Composition portefeuille'!$B$2:$D$6,3,FALSE)</f>
        <v>#N/A</v>
      </c>
      <c r="K23" s="24">
        <v>3602</v>
      </c>
      <c r="L23" s="107"/>
      <c r="M23" t="s">
        <v>150</v>
      </c>
      <c r="N23" s="107"/>
      <c r="O23" s="109">
        <f t="shared" si="0"/>
        <v>0</v>
      </c>
      <c r="P23" s="107"/>
    </row>
    <row r="24" spans="1:16" ht="17.45" customHeight="1" x14ac:dyDescent="0.2">
      <c r="A24" s="118"/>
      <c r="B24" s="119"/>
      <c r="C24" s="188"/>
      <c r="D24" s="132"/>
      <c r="E24" s="118"/>
      <c r="F24" s="125"/>
      <c r="G24" s="126"/>
      <c r="H24" s="127"/>
      <c r="J24" t="e">
        <f>VLOOKUP(A24,'Composition portefeuille'!$B$2:$D$6,3,FALSE)</f>
        <v>#N/A</v>
      </c>
      <c r="K24" s="24">
        <v>3602</v>
      </c>
      <c r="L24" s="107"/>
      <c r="M24" t="s">
        <v>150</v>
      </c>
      <c r="N24" s="107"/>
      <c r="O24" s="109">
        <f t="shared" si="0"/>
        <v>0</v>
      </c>
      <c r="P24" s="107"/>
    </row>
    <row r="25" spans="1:16" ht="17.45" customHeight="1" x14ac:dyDescent="0.2">
      <c r="A25" s="118"/>
      <c r="B25" s="119"/>
      <c r="C25" s="188"/>
      <c r="D25" s="132"/>
      <c r="E25" s="118"/>
      <c r="F25" s="125"/>
      <c r="G25" s="126"/>
      <c r="H25" s="127"/>
      <c r="J25" t="e">
        <f>VLOOKUP(A25,'Composition portefeuille'!$B$2:$D$6,3,FALSE)</f>
        <v>#N/A</v>
      </c>
      <c r="K25" s="24">
        <v>3602</v>
      </c>
      <c r="L25" s="107"/>
      <c r="M25" t="s">
        <v>150</v>
      </c>
      <c r="N25" s="107"/>
      <c r="O25" s="109">
        <f t="shared" si="0"/>
        <v>0</v>
      </c>
      <c r="P25" s="107"/>
    </row>
    <row r="26" spans="1:16" ht="17.45" customHeight="1" x14ac:dyDescent="0.2">
      <c r="A26" s="118"/>
      <c r="B26" s="119"/>
      <c r="C26" s="188"/>
      <c r="D26" s="132"/>
      <c r="E26" s="118"/>
      <c r="F26" s="125"/>
      <c r="G26" s="126"/>
      <c r="H26" s="127"/>
      <c r="J26" t="e">
        <f>VLOOKUP(A26,'Composition portefeuille'!$B$2:$D$6,3,FALSE)</f>
        <v>#N/A</v>
      </c>
      <c r="K26" s="24">
        <v>3602</v>
      </c>
      <c r="L26" s="107"/>
      <c r="M26" t="s">
        <v>150</v>
      </c>
      <c r="N26" s="107"/>
      <c r="O26" s="109">
        <f t="shared" si="0"/>
        <v>0</v>
      </c>
      <c r="P26" s="107"/>
    </row>
    <row r="27" spans="1:16" ht="17.45" customHeight="1" x14ac:dyDescent="0.2">
      <c r="A27" s="118"/>
      <c r="B27" s="119"/>
      <c r="C27" s="188"/>
      <c r="D27" s="132"/>
      <c r="E27" s="118"/>
      <c r="F27" s="125"/>
      <c r="G27" s="126"/>
      <c r="H27" s="127"/>
      <c r="J27" t="e">
        <f>VLOOKUP(A27,'Composition portefeuille'!$B$2:$D$6,3,FALSE)</f>
        <v>#N/A</v>
      </c>
      <c r="K27" s="24">
        <v>3602</v>
      </c>
      <c r="L27" s="107"/>
      <c r="M27" t="s">
        <v>150</v>
      </c>
      <c r="N27" s="107"/>
      <c r="O27" s="109">
        <f t="shared" si="0"/>
        <v>0</v>
      </c>
      <c r="P27" s="107"/>
    </row>
    <row r="28" spans="1:16" ht="17.45" customHeight="1" x14ac:dyDescent="0.2">
      <c r="A28" s="118"/>
      <c r="B28" s="119"/>
      <c r="C28" s="188"/>
      <c r="D28" s="132"/>
      <c r="E28" s="118"/>
      <c r="F28" s="125"/>
      <c r="G28" s="126"/>
      <c r="H28" s="127"/>
      <c r="J28" t="e">
        <f>VLOOKUP(A28,'Composition portefeuille'!$B$2:$D$6,3,FALSE)</f>
        <v>#N/A</v>
      </c>
      <c r="K28" s="24">
        <v>3602</v>
      </c>
      <c r="L28" s="107"/>
      <c r="M28" t="s">
        <v>150</v>
      </c>
      <c r="N28" s="107"/>
      <c r="O28" s="109">
        <f t="shared" si="0"/>
        <v>0</v>
      </c>
      <c r="P28" s="107"/>
    </row>
    <row r="29" spans="1:16" ht="17.45" customHeight="1" x14ac:dyDescent="0.2">
      <c r="A29" s="118"/>
      <c r="B29" s="119"/>
      <c r="C29" s="188"/>
      <c r="D29" s="132"/>
      <c r="E29" s="118"/>
      <c r="F29" s="125"/>
      <c r="G29" s="126"/>
      <c r="H29" s="127"/>
      <c r="J29" t="e">
        <f>VLOOKUP(A29,'Composition portefeuille'!$B$2:$D$6,3,FALSE)</f>
        <v>#N/A</v>
      </c>
      <c r="K29" s="24">
        <v>3602</v>
      </c>
      <c r="L29" s="107"/>
      <c r="M29" t="s">
        <v>150</v>
      </c>
      <c r="N29" s="107"/>
      <c r="O29" s="109">
        <f t="shared" si="0"/>
        <v>0</v>
      </c>
      <c r="P29" s="107"/>
    </row>
    <row r="30" spans="1:16" ht="17.45" customHeight="1" x14ac:dyDescent="0.2">
      <c r="A30" s="118"/>
      <c r="B30" s="119"/>
      <c r="C30" s="188"/>
      <c r="D30" s="132"/>
      <c r="E30" s="118"/>
      <c r="F30" s="125"/>
      <c r="G30" s="126"/>
      <c r="H30" s="127"/>
      <c r="J30" t="e">
        <f>VLOOKUP(A30,'Composition portefeuille'!$B$2:$D$6,3,FALSE)</f>
        <v>#N/A</v>
      </c>
      <c r="K30" s="24">
        <v>3602</v>
      </c>
      <c r="L30" s="107"/>
      <c r="M30" t="s">
        <v>150</v>
      </c>
      <c r="N30" s="107"/>
      <c r="O30" s="109">
        <f t="shared" si="0"/>
        <v>0</v>
      </c>
      <c r="P30" s="107"/>
    </row>
    <row r="31" spans="1:16" ht="17.45" customHeight="1" x14ac:dyDescent="0.2">
      <c r="A31" s="118"/>
      <c r="B31" s="119"/>
      <c r="C31" s="188"/>
      <c r="D31" s="132"/>
      <c r="E31" s="118"/>
      <c r="F31" s="125"/>
      <c r="G31" s="126"/>
      <c r="H31" s="127"/>
      <c r="J31" t="e">
        <f>VLOOKUP(A31,'Composition portefeuille'!$B$2:$D$6,3,FALSE)</f>
        <v>#N/A</v>
      </c>
      <c r="K31" s="24">
        <v>3602</v>
      </c>
      <c r="L31" s="107"/>
      <c r="M31" t="s">
        <v>150</v>
      </c>
      <c r="N31" s="107"/>
      <c r="O31" s="109">
        <f t="shared" si="0"/>
        <v>0</v>
      </c>
      <c r="P31" s="107"/>
    </row>
    <row r="32" spans="1:16" ht="17.45" customHeight="1" x14ac:dyDescent="0.2">
      <c r="A32" s="118"/>
      <c r="B32" s="119"/>
      <c r="C32" s="188"/>
      <c r="D32" s="132"/>
      <c r="E32" s="118"/>
      <c r="F32" s="125"/>
      <c r="G32" s="126"/>
      <c r="H32" s="127"/>
      <c r="J32" t="e">
        <f>VLOOKUP(A32,'Composition portefeuille'!$B$2:$D$6,3,FALSE)</f>
        <v>#N/A</v>
      </c>
      <c r="K32" s="24">
        <v>3602</v>
      </c>
      <c r="L32" s="107"/>
      <c r="M32" t="s">
        <v>150</v>
      </c>
      <c r="N32" s="107"/>
      <c r="O32" s="109">
        <f t="shared" si="0"/>
        <v>0</v>
      </c>
      <c r="P32" s="107"/>
    </row>
    <row r="33" spans="1:16" ht="17.45" customHeight="1" x14ac:dyDescent="0.2">
      <c r="A33" s="118"/>
      <c r="B33" s="119"/>
      <c r="C33" s="188"/>
      <c r="D33" s="132"/>
      <c r="E33" s="118"/>
      <c r="F33" s="125"/>
      <c r="G33" s="126"/>
      <c r="H33" s="127"/>
      <c r="J33" t="e">
        <f>VLOOKUP(A33,'Composition portefeuille'!$B$2:$D$6,3,FALSE)</f>
        <v>#N/A</v>
      </c>
      <c r="K33" s="24">
        <v>3602</v>
      </c>
      <c r="L33" s="107"/>
      <c r="M33" t="s">
        <v>150</v>
      </c>
      <c r="N33" s="107"/>
      <c r="O33" s="109">
        <f t="shared" si="0"/>
        <v>0</v>
      </c>
      <c r="P33" s="107"/>
    </row>
    <row r="34" spans="1:16" ht="17.45" customHeight="1" x14ac:dyDescent="0.2">
      <c r="A34" s="118"/>
      <c r="B34" s="119"/>
      <c r="C34" s="188"/>
      <c r="D34" s="132"/>
      <c r="E34" s="118"/>
      <c r="F34" s="125"/>
      <c r="G34" s="126"/>
      <c r="H34" s="127"/>
      <c r="J34" t="e">
        <f>VLOOKUP(A34,'Composition portefeuille'!$B$2:$D$6,3,FALSE)</f>
        <v>#N/A</v>
      </c>
      <c r="K34" s="24">
        <v>3602</v>
      </c>
      <c r="L34" s="108"/>
      <c r="M34" t="s">
        <v>150</v>
      </c>
      <c r="N34" s="107"/>
      <c r="O34" s="109">
        <f t="shared" si="0"/>
        <v>0</v>
      </c>
      <c r="P34" s="107"/>
    </row>
    <row r="35" spans="1:16" ht="17.45" customHeight="1" x14ac:dyDescent="0.2">
      <c r="A35" s="118"/>
      <c r="B35" s="119"/>
      <c r="C35" s="188"/>
      <c r="D35" s="132"/>
      <c r="E35" s="118"/>
      <c r="F35" s="125"/>
      <c r="G35" s="126"/>
      <c r="H35" s="127"/>
      <c r="J35" t="e">
        <f>VLOOKUP(A35,'Composition portefeuille'!$B$2:$D$6,3,FALSE)</f>
        <v>#N/A</v>
      </c>
      <c r="K35" s="24">
        <v>3602</v>
      </c>
      <c r="L35" s="108"/>
      <c r="M35" t="s">
        <v>150</v>
      </c>
      <c r="N35" s="107"/>
      <c r="O35" s="109">
        <f t="shared" si="0"/>
        <v>0</v>
      </c>
      <c r="P35" s="107"/>
    </row>
    <row r="36" spans="1:16" ht="17.45" customHeight="1" x14ac:dyDescent="0.2">
      <c r="A36" s="118"/>
      <c r="B36" s="119"/>
      <c r="C36" s="188"/>
      <c r="D36" s="132"/>
      <c r="E36" s="118"/>
      <c r="F36" s="125"/>
      <c r="G36" s="126"/>
      <c r="H36" s="127"/>
      <c r="J36" t="e">
        <f>VLOOKUP(A36,'Composition portefeuille'!$B$2:$D$6,3,FALSE)</f>
        <v>#N/A</v>
      </c>
      <c r="K36" s="24">
        <v>3602</v>
      </c>
      <c r="L36" s="108"/>
      <c r="M36" t="s">
        <v>150</v>
      </c>
      <c r="N36" s="107"/>
      <c r="O36" s="109">
        <f t="shared" si="0"/>
        <v>0</v>
      </c>
      <c r="P36" s="107"/>
    </row>
    <row r="37" spans="1:16" ht="17.45" customHeight="1" x14ac:dyDescent="0.2">
      <c r="A37" s="118"/>
      <c r="B37" s="119"/>
      <c r="C37" s="188"/>
      <c r="D37" s="132"/>
      <c r="E37" s="118"/>
      <c r="F37" s="125"/>
      <c r="G37" s="126"/>
      <c r="H37" s="127"/>
      <c r="J37" t="e">
        <f>VLOOKUP(A37,'Composition portefeuille'!$B$2:$D$6,3,FALSE)</f>
        <v>#N/A</v>
      </c>
      <c r="K37" s="24">
        <v>3602</v>
      </c>
      <c r="L37" s="108"/>
      <c r="M37" t="s">
        <v>150</v>
      </c>
      <c r="N37" s="107"/>
      <c r="O37" s="109">
        <f t="shared" si="0"/>
        <v>0</v>
      </c>
      <c r="P37" s="107"/>
    </row>
    <row r="38" spans="1:16" ht="17.45" customHeight="1" x14ac:dyDescent="0.2">
      <c r="A38" s="118"/>
      <c r="B38" s="119"/>
      <c r="C38" s="188"/>
      <c r="D38" s="132"/>
      <c r="E38" s="118"/>
      <c r="F38" s="125"/>
      <c r="G38" s="126"/>
      <c r="H38" s="127"/>
      <c r="J38" t="e">
        <f>VLOOKUP(A38,'Composition portefeuille'!$B$2:$D$6,3,FALSE)</f>
        <v>#N/A</v>
      </c>
      <c r="K38" s="24">
        <v>3602</v>
      </c>
      <c r="L38" s="108"/>
      <c r="M38" t="s">
        <v>150</v>
      </c>
      <c r="N38" s="107"/>
      <c r="O38" s="109">
        <f t="shared" si="0"/>
        <v>0</v>
      </c>
      <c r="P38" s="107"/>
    </row>
    <row r="39" spans="1:16" ht="17.45" customHeight="1" x14ac:dyDescent="0.2">
      <c r="A39" s="118"/>
      <c r="B39" s="119"/>
      <c r="C39" s="188"/>
      <c r="D39" s="132"/>
      <c r="E39" s="118"/>
      <c r="F39" s="125"/>
      <c r="G39" s="126"/>
      <c r="H39" s="127"/>
      <c r="J39" t="e">
        <f>VLOOKUP(A39,'Composition portefeuille'!$B$2:$D$6,3,FALSE)</f>
        <v>#N/A</v>
      </c>
      <c r="K39" s="24">
        <v>3602</v>
      </c>
      <c r="L39" s="108"/>
      <c r="M39" t="s">
        <v>150</v>
      </c>
      <c r="N39" s="107"/>
      <c r="O39" s="109">
        <f t="shared" si="0"/>
        <v>0</v>
      </c>
      <c r="P39" s="107"/>
    </row>
    <row r="40" spans="1:16" ht="17.45" customHeight="1" x14ac:dyDescent="0.2">
      <c r="A40" s="118"/>
      <c r="B40" s="119"/>
      <c r="C40" s="188"/>
      <c r="D40" s="132"/>
      <c r="E40" s="118"/>
      <c r="F40" s="125"/>
      <c r="G40" s="126"/>
      <c r="H40" s="127"/>
      <c r="J40" t="e">
        <f>VLOOKUP(A40,'Composition portefeuille'!$B$2:$D$6,3,FALSE)</f>
        <v>#N/A</v>
      </c>
      <c r="K40" s="24">
        <v>3602</v>
      </c>
      <c r="L40" s="108"/>
      <c r="M40" t="s">
        <v>150</v>
      </c>
      <c r="N40" s="107"/>
      <c r="O40" s="109">
        <f t="shared" si="0"/>
        <v>0</v>
      </c>
      <c r="P40" s="107"/>
    </row>
    <row r="41" spans="1:16" ht="17.45" customHeight="1" x14ac:dyDescent="0.2">
      <c r="A41" s="118"/>
      <c r="B41" s="119"/>
      <c r="C41" s="188"/>
      <c r="D41" s="132"/>
      <c r="E41" s="118"/>
      <c r="F41" s="125"/>
      <c r="G41" s="126"/>
      <c r="H41" s="127"/>
      <c r="J41" t="e">
        <f>VLOOKUP(A41,'Composition portefeuille'!$B$2:$D$6,3,FALSE)</f>
        <v>#N/A</v>
      </c>
      <c r="K41" s="24">
        <v>3602</v>
      </c>
      <c r="L41" s="108"/>
      <c r="M41" t="s">
        <v>150</v>
      </c>
      <c r="N41" s="107"/>
      <c r="O41" s="109">
        <f t="shared" si="0"/>
        <v>0</v>
      </c>
      <c r="P41" s="107"/>
    </row>
    <row r="42" spans="1:16" ht="17.45" customHeight="1" x14ac:dyDescent="0.2">
      <c r="A42" s="118"/>
      <c r="B42" s="119"/>
      <c r="C42" s="188"/>
      <c r="D42" s="132"/>
      <c r="E42" s="118"/>
      <c r="F42" s="125"/>
      <c r="G42" s="126"/>
      <c r="H42" s="127"/>
      <c r="J42" t="e">
        <f>VLOOKUP(A42,'Composition portefeuille'!$B$2:$D$6,3,FALSE)</f>
        <v>#N/A</v>
      </c>
      <c r="K42" s="24">
        <v>3602</v>
      </c>
      <c r="L42" s="108"/>
      <c r="M42" t="s">
        <v>150</v>
      </c>
      <c r="N42" s="107"/>
      <c r="O42" s="109">
        <f t="shared" si="0"/>
        <v>0</v>
      </c>
      <c r="P42" s="107"/>
    </row>
    <row r="43" spans="1:16" ht="17.45" customHeight="1" x14ac:dyDescent="0.2">
      <c r="A43" s="118"/>
      <c r="B43" s="119"/>
      <c r="C43" s="188"/>
      <c r="D43" s="132"/>
      <c r="E43" s="118"/>
      <c r="F43" s="125"/>
      <c r="G43" s="126"/>
      <c r="H43" s="127"/>
      <c r="J43" t="e">
        <f>VLOOKUP(A43,'Composition portefeuille'!$B$2:$D$6,3,FALSE)</f>
        <v>#N/A</v>
      </c>
      <c r="K43" s="24">
        <v>3602</v>
      </c>
      <c r="L43" s="108"/>
      <c r="M43" t="s">
        <v>150</v>
      </c>
      <c r="N43" s="107"/>
      <c r="O43" s="109">
        <f t="shared" si="0"/>
        <v>0</v>
      </c>
      <c r="P43" s="107"/>
    </row>
    <row r="44" spans="1:16" ht="17.45" customHeight="1" x14ac:dyDescent="0.2">
      <c r="A44" s="118"/>
      <c r="B44" s="119"/>
      <c r="C44" s="188"/>
      <c r="D44" s="132"/>
      <c r="E44" s="118"/>
      <c r="F44" s="125"/>
      <c r="G44" s="126"/>
      <c r="H44" s="127"/>
      <c r="J44" t="e">
        <f>VLOOKUP(A44,'Composition portefeuille'!$B$2:$D$6,3,FALSE)</f>
        <v>#N/A</v>
      </c>
      <c r="K44" s="24">
        <v>3602</v>
      </c>
      <c r="L44" s="108"/>
      <c r="M44" t="s">
        <v>150</v>
      </c>
      <c r="N44" s="107"/>
      <c r="O44" s="109">
        <f t="shared" si="0"/>
        <v>0</v>
      </c>
      <c r="P44" s="107"/>
    </row>
    <row r="45" spans="1:16" ht="17.45" customHeight="1" x14ac:dyDescent="0.2">
      <c r="A45" s="118"/>
      <c r="B45" s="119"/>
      <c r="C45" s="188"/>
      <c r="D45" s="132"/>
      <c r="E45" s="118"/>
      <c r="F45" s="125"/>
      <c r="G45" s="126"/>
      <c r="H45" s="127"/>
      <c r="J45" t="e">
        <f>VLOOKUP(A45,'Composition portefeuille'!$B$2:$D$6,3,FALSE)</f>
        <v>#N/A</v>
      </c>
      <c r="K45" s="24">
        <v>3602</v>
      </c>
      <c r="L45" s="108"/>
      <c r="M45" t="s">
        <v>150</v>
      </c>
      <c r="N45" s="107"/>
      <c r="O45" s="109">
        <f t="shared" si="0"/>
        <v>0</v>
      </c>
      <c r="P45" s="107"/>
    </row>
    <row r="46" spans="1:16" ht="17.45" customHeight="1" x14ac:dyDescent="0.2">
      <c r="A46" s="118"/>
      <c r="B46" s="119"/>
      <c r="C46" s="188"/>
      <c r="D46" s="132"/>
      <c r="E46" s="118"/>
      <c r="F46" s="125"/>
      <c r="G46" s="126"/>
      <c r="H46" s="127"/>
      <c r="J46" t="e">
        <f>VLOOKUP(A46,'Composition portefeuille'!$B$2:$D$6,3,FALSE)</f>
        <v>#N/A</v>
      </c>
      <c r="K46" s="24">
        <v>3602</v>
      </c>
      <c r="L46" s="108"/>
      <c r="M46" t="s">
        <v>150</v>
      </c>
      <c r="N46" s="107"/>
      <c r="O46" s="109">
        <f t="shared" si="0"/>
        <v>0</v>
      </c>
      <c r="P46" s="107"/>
    </row>
    <row r="47" spans="1:16" ht="17.45" customHeight="1" x14ac:dyDescent="0.2">
      <c r="A47" s="118"/>
      <c r="B47" s="119"/>
      <c r="C47" s="188"/>
      <c r="D47" s="132"/>
      <c r="E47" s="118"/>
      <c r="F47" s="125"/>
      <c r="G47" s="126"/>
      <c r="H47" s="127"/>
      <c r="J47" t="e">
        <f>VLOOKUP(A47,'Composition portefeuille'!$B$2:$D$6,3,FALSE)</f>
        <v>#N/A</v>
      </c>
      <c r="K47" s="24">
        <v>3602</v>
      </c>
      <c r="L47" s="108"/>
      <c r="M47" t="s">
        <v>150</v>
      </c>
      <c r="N47" s="107"/>
      <c r="O47" s="109">
        <f t="shared" si="0"/>
        <v>0</v>
      </c>
      <c r="P47" s="107"/>
    </row>
    <row r="48" spans="1:16" ht="17.45" customHeight="1" x14ac:dyDescent="0.2">
      <c r="A48" s="118"/>
      <c r="B48" s="119"/>
      <c r="C48" s="188"/>
      <c r="D48" s="132"/>
      <c r="E48" s="118"/>
      <c r="F48" s="125"/>
      <c r="G48" s="126"/>
      <c r="H48" s="127"/>
      <c r="J48" t="e">
        <f>VLOOKUP(A48,'Composition portefeuille'!$B$2:$D$6,3,FALSE)</f>
        <v>#N/A</v>
      </c>
      <c r="K48" s="24">
        <v>3602</v>
      </c>
      <c r="L48" s="108"/>
      <c r="M48" t="s">
        <v>150</v>
      </c>
      <c r="N48" s="107"/>
      <c r="O48" s="109">
        <f t="shared" si="0"/>
        <v>0</v>
      </c>
      <c r="P48" s="107"/>
    </row>
    <row r="49" spans="1:16" ht="17.45" customHeight="1" x14ac:dyDescent="0.2">
      <c r="A49" s="118"/>
      <c r="B49" s="119"/>
      <c r="C49" s="188"/>
      <c r="D49" s="132"/>
      <c r="E49" s="118"/>
      <c r="F49" s="125"/>
      <c r="G49" s="126"/>
      <c r="H49" s="127"/>
      <c r="J49" t="e">
        <f>VLOOKUP(A49,'Composition portefeuille'!$B$2:$D$6,3,FALSE)</f>
        <v>#N/A</v>
      </c>
      <c r="K49" s="24">
        <v>3602</v>
      </c>
      <c r="L49" s="108"/>
      <c r="M49" t="s">
        <v>150</v>
      </c>
      <c r="N49" s="107"/>
      <c r="O49" s="109">
        <f t="shared" si="0"/>
        <v>0</v>
      </c>
      <c r="P49" s="107"/>
    </row>
    <row r="50" spans="1:16" ht="17.45" customHeight="1" x14ac:dyDescent="0.2">
      <c r="A50" s="118"/>
      <c r="B50" s="119"/>
      <c r="C50" s="188"/>
      <c r="D50" s="132"/>
      <c r="E50" s="118"/>
      <c r="F50" s="125"/>
      <c r="G50" s="126"/>
      <c r="H50" s="127"/>
      <c r="J50" t="e">
        <f>VLOOKUP(A50,'Composition portefeuille'!$B$2:$D$6,3,FALSE)</f>
        <v>#N/A</v>
      </c>
      <c r="K50" s="24">
        <v>3602</v>
      </c>
      <c r="L50" s="108"/>
      <c r="M50" t="s">
        <v>150</v>
      </c>
      <c r="N50" s="107"/>
      <c r="O50" s="109">
        <f t="shared" si="0"/>
        <v>0</v>
      </c>
      <c r="P50" s="107"/>
    </row>
    <row r="51" spans="1:16" ht="17.45" customHeight="1" x14ac:dyDescent="0.2">
      <c r="A51" s="118"/>
      <c r="B51" s="119"/>
      <c r="C51" s="188"/>
      <c r="D51" s="132"/>
      <c r="E51" s="118"/>
      <c r="F51" s="125"/>
      <c r="G51" s="126"/>
      <c r="H51" s="127"/>
      <c r="J51" t="e">
        <f>VLOOKUP(A51,'Composition portefeuille'!$B$2:$D$6,3,FALSE)</f>
        <v>#N/A</v>
      </c>
      <c r="K51" s="24">
        <v>3602</v>
      </c>
      <c r="L51" s="108"/>
      <c r="M51" t="s">
        <v>150</v>
      </c>
      <c r="N51" s="107"/>
      <c r="O51" s="109">
        <f t="shared" si="0"/>
        <v>0</v>
      </c>
      <c r="P51" s="107"/>
    </row>
    <row r="52" spans="1:16" ht="17.45" customHeight="1" x14ac:dyDescent="0.2">
      <c r="A52" s="118"/>
      <c r="B52" s="119"/>
      <c r="C52" s="188"/>
      <c r="D52" s="132"/>
      <c r="E52" s="118"/>
      <c r="F52" s="125"/>
      <c r="G52" s="126"/>
      <c r="H52" s="127"/>
      <c r="J52" t="e">
        <f>VLOOKUP(A52,'Composition portefeuille'!$B$2:$D$6,3,FALSE)</f>
        <v>#N/A</v>
      </c>
      <c r="K52" s="24">
        <v>3602</v>
      </c>
      <c r="L52" s="108"/>
      <c r="M52" t="s">
        <v>150</v>
      </c>
      <c r="N52" s="107"/>
      <c r="O52" s="109">
        <f t="shared" si="0"/>
        <v>0</v>
      </c>
      <c r="P52" s="107"/>
    </row>
    <row r="53" spans="1:16" ht="17.45" customHeight="1" x14ac:dyDescent="0.2">
      <c r="A53" s="118"/>
      <c r="B53" s="119"/>
      <c r="C53" s="188"/>
      <c r="D53" s="132"/>
      <c r="E53" s="118"/>
      <c r="F53" s="125"/>
      <c r="G53" s="126"/>
      <c r="H53" s="127"/>
      <c r="J53" t="e">
        <f>VLOOKUP(A53,'Composition portefeuille'!$B$2:$D$6,3,FALSE)</f>
        <v>#N/A</v>
      </c>
      <c r="K53" s="24">
        <v>3602</v>
      </c>
      <c r="L53" s="108"/>
      <c r="M53" t="s">
        <v>150</v>
      </c>
      <c r="N53" s="107"/>
      <c r="O53" s="109">
        <f t="shared" si="0"/>
        <v>0</v>
      </c>
      <c r="P53" s="107"/>
    </row>
    <row r="54" spans="1:16" ht="17.45" customHeight="1" x14ac:dyDescent="0.2">
      <c r="A54" s="118"/>
      <c r="B54" s="119"/>
      <c r="C54" s="188"/>
      <c r="D54" s="132"/>
      <c r="E54" s="118"/>
      <c r="F54" s="125"/>
      <c r="G54" s="126"/>
      <c r="H54" s="127"/>
      <c r="J54" t="e">
        <f>VLOOKUP(A54,'Composition portefeuille'!$B$2:$D$6,3,FALSE)</f>
        <v>#N/A</v>
      </c>
      <c r="K54" s="24">
        <v>3602</v>
      </c>
      <c r="L54" s="108"/>
      <c r="M54" t="s">
        <v>150</v>
      </c>
      <c r="N54" s="107"/>
      <c r="O54" s="109">
        <f t="shared" si="0"/>
        <v>0</v>
      </c>
      <c r="P54" s="107"/>
    </row>
    <row r="55" spans="1:16" ht="17.45" customHeight="1" x14ac:dyDescent="0.2">
      <c r="A55" s="118"/>
      <c r="B55" s="119"/>
      <c r="C55" s="188"/>
      <c r="D55" s="132"/>
      <c r="E55" s="118"/>
      <c r="F55" s="125"/>
      <c r="G55" s="126"/>
      <c r="H55" s="127"/>
      <c r="J55" t="e">
        <f>VLOOKUP(A55,'Composition portefeuille'!$B$2:$D$6,3,FALSE)</f>
        <v>#N/A</v>
      </c>
      <c r="K55" s="24">
        <v>3602</v>
      </c>
      <c r="L55" s="108"/>
      <c r="M55" t="s">
        <v>150</v>
      </c>
      <c r="N55" s="107"/>
      <c r="O55" s="109">
        <f t="shared" si="0"/>
        <v>0</v>
      </c>
      <c r="P55" s="107"/>
    </row>
    <row r="56" spans="1:16" ht="17.45" customHeight="1" x14ac:dyDescent="0.2">
      <c r="A56" s="118"/>
      <c r="B56" s="119"/>
      <c r="C56" s="188"/>
      <c r="D56" s="132"/>
      <c r="E56" s="118"/>
      <c r="F56" s="125"/>
      <c r="G56" s="126"/>
      <c r="H56" s="127"/>
      <c r="J56" t="e">
        <f>VLOOKUP(A56,'Composition portefeuille'!$B$2:$D$6,3,FALSE)</f>
        <v>#N/A</v>
      </c>
      <c r="K56" s="24">
        <v>3602</v>
      </c>
      <c r="L56" s="108"/>
      <c r="M56" t="s">
        <v>150</v>
      </c>
      <c r="N56" s="107"/>
      <c r="O56" s="109">
        <f t="shared" si="0"/>
        <v>0</v>
      </c>
      <c r="P56" s="107"/>
    </row>
    <row r="57" spans="1:16" ht="17.45" customHeight="1" x14ac:dyDescent="0.2">
      <c r="A57" s="118"/>
      <c r="B57" s="119"/>
      <c r="C57" s="188"/>
      <c r="D57" s="132"/>
      <c r="E57" s="118"/>
      <c r="F57" s="125"/>
      <c r="G57" s="126"/>
      <c r="H57" s="127"/>
      <c r="J57" t="e">
        <f>VLOOKUP(A57,'Composition portefeuille'!$B$2:$D$6,3,FALSE)</f>
        <v>#N/A</v>
      </c>
      <c r="K57" s="24">
        <v>3602</v>
      </c>
      <c r="L57" s="108"/>
      <c r="M57" t="s">
        <v>150</v>
      </c>
      <c r="N57" s="107"/>
      <c r="O57" s="109">
        <f t="shared" si="0"/>
        <v>0</v>
      </c>
      <c r="P57" s="107"/>
    </row>
    <row r="58" spans="1:16" ht="17.45" customHeight="1" x14ac:dyDescent="0.2">
      <c r="A58" s="118"/>
      <c r="B58" s="119"/>
      <c r="C58" s="188"/>
      <c r="D58" s="132"/>
      <c r="E58" s="118"/>
      <c r="F58" s="125"/>
      <c r="G58" s="126"/>
      <c r="H58" s="127"/>
      <c r="J58" t="e">
        <f>VLOOKUP(A58,'Composition portefeuille'!$B$2:$D$6,3,FALSE)</f>
        <v>#N/A</v>
      </c>
      <c r="K58" s="24">
        <v>3602</v>
      </c>
      <c r="L58" s="108"/>
      <c r="M58" t="s">
        <v>150</v>
      </c>
      <c r="N58" s="107"/>
      <c r="O58" s="109">
        <f t="shared" si="0"/>
        <v>0</v>
      </c>
      <c r="P58" s="107"/>
    </row>
    <row r="59" spans="1:16" ht="17.45" customHeight="1" x14ac:dyDescent="0.2">
      <c r="A59" s="118"/>
      <c r="B59" s="119"/>
      <c r="C59" s="188"/>
      <c r="D59" s="132"/>
      <c r="E59" s="118"/>
      <c r="F59" s="125"/>
      <c r="G59" s="126"/>
      <c r="H59" s="127"/>
      <c r="J59" t="e">
        <f>VLOOKUP(A59,'Composition portefeuille'!$B$2:$D$6,3,FALSE)</f>
        <v>#N/A</v>
      </c>
      <c r="K59" s="24">
        <v>3602</v>
      </c>
      <c r="L59" s="108"/>
      <c r="M59" t="s">
        <v>150</v>
      </c>
      <c r="N59" s="107"/>
      <c r="O59" s="109">
        <f t="shared" si="0"/>
        <v>0</v>
      </c>
      <c r="P59" s="107"/>
    </row>
    <row r="60" spans="1:16" ht="17.45" customHeight="1" x14ac:dyDescent="0.2">
      <c r="A60" s="118"/>
      <c r="B60" s="119"/>
      <c r="C60" s="188"/>
      <c r="D60" s="132"/>
      <c r="E60" s="118"/>
      <c r="F60" s="125"/>
      <c r="G60" s="126"/>
      <c r="H60" s="127"/>
      <c r="J60" t="e">
        <f>VLOOKUP(A60,'Composition portefeuille'!$B$2:$D$6,3,FALSE)</f>
        <v>#N/A</v>
      </c>
      <c r="K60" s="24">
        <v>3602</v>
      </c>
      <c r="L60" s="108"/>
      <c r="M60" t="s">
        <v>150</v>
      </c>
      <c r="N60" s="107"/>
      <c r="O60" s="109">
        <f t="shared" si="0"/>
        <v>0</v>
      </c>
      <c r="P60" s="107"/>
    </row>
    <row r="61" spans="1:16" ht="17.45" customHeight="1" x14ac:dyDescent="0.2">
      <c r="A61" s="118"/>
      <c r="B61" s="119"/>
      <c r="C61" s="188"/>
      <c r="D61" s="132"/>
      <c r="E61" s="118"/>
      <c r="F61" s="125"/>
      <c r="G61" s="126"/>
      <c r="H61" s="127"/>
      <c r="J61" t="e">
        <f>VLOOKUP(A61,'Composition portefeuille'!$B$2:$D$6,3,FALSE)</f>
        <v>#N/A</v>
      </c>
      <c r="K61" s="24">
        <v>3602</v>
      </c>
      <c r="L61" s="108"/>
      <c r="M61" t="s">
        <v>150</v>
      </c>
      <c r="N61" s="107"/>
      <c r="O61" s="109">
        <f t="shared" si="0"/>
        <v>0</v>
      </c>
      <c r="P61" s="107"/>
    </row>
    <row r="62" spans="1:16" ht="17.45" customHeight="1" x14ac:dyDescent="0.2">
      <c r="A62" s="118"/>
      <c r="B62" s="119"/>
      <c r="C62" s="188"/>
      <c r="D62" s="132"/>
      <c r="E62" s="118"/>
      <c r="F62" s="125"/>
      <c r="G62" s="126"/>
      <c r="H62" s="127"/>
      <c r="J62" t="e">
        <f>VLOOKUP(A62,'Composition portefeuille'!$B$2:$D$6,3,FALSE)</f>
        <v>#N/A</v>
      </c>
      <c r="K62" s="24">
        <v>3602</v>
      </c>
      <c r="L62" s="108"/>
      <c r="M62" t="s">
        <v>150</v>
      </c>
      <c r="N62" s="107"/>
      <c r="O62" s="109">
        <f t="shared" si="0"/>
        <v>0</v>
      </c>
      <c r="P62" s="107"/>
    </row>
    <row r="63" spans="1:16" ht="17.45" customHeight="1" x14ac:dyDescent="0.2">
      <c r="A63" s="118"/>
      <c r="B63" s="119"/>
      <c r="C63" s="188"/>
      <c r="D63" s="132"/>
      <c r="E63" s="118"/>
      <c r="F63" s="125"/>
      <c r="G63" s="126"/>
      <c r="H63" s="127"/>
      <c r="J63" t="e">
        <f>VLOOKUP(A63,'Composition portefeuille'!$B$2:$D$6,3,FALSE)</f>
        <v>#N/A</v>
      </c>
      <c r="K63" s="24">
        <v>3602</v>
      </c>
      <c r="L63" s="108"/>
      <c r="M63" t="s">
        <v>150</v>
      </c>
      <c r="N63" s="107"/>
      <c r="O63" s="109">
        <f t="shared" si="0"/>
        <v>0</v>
      </c>
      <c r="P63" s="107"/>
    </row>
    <row r="64" spans="1:16" ht="17.45" customHeight="1" x14ac:dyDescent="0.2">
      <c r="A64" s="118"/>
      <c r="B64" s="119"/>
      <c r="C64" s="188"/>
      <c r="D64" s="132"/>
      <c r="E64" s="118"/>
      <c r="F64" s="125"/>
      <c r="G64" s="126"/>
      <c r="H64" s="127"/>
      <c r="J64" t="e">
        <f>VLOOKUP(A64,'Composition portefeuille'!$B$2:$D$6,3,FALSE)</f>
        <v>#N/A</v>
      </c>
      <c r="K64" s="24">
        <v>3602</v>
      </c>
      <c r="L64" s="108"/>
      <c r="M64" t="s">
        <v>150</v>
      </c>
      <c r="N64" s="107"/>
      <c r="O64" s="109">
        <f t="shared" si="0"/>
        <v>0</v>
      </c>
      <c r="P64" s="107"/>
    </row>
    <row r="65" spans="1:16" ht="17.45" customHeight="1" x14ac:dyDescent="0.2">
      <c r="A65" s="118"/>
      <c r="B65" s="119"/>
      <c r="C65" s="188"/>
      <c r="D65" s="132"/>
      <c r="E65" s="118"/>
      <c r="F65" s="125"/>
      <c r="G65" s="126"/>
      <c r="H65" s="127"/>
      <c r="J65" t="e">
        <f>VLOOKUP(A65,'Composition portefeuille'!$B$2:$D$6,3,FALSE)</f>
        <v>#N/A</v>
      </c>
      <c r="K65" s="24">
        <v>3602</v>
      </c>
      <c r="L65" s="108"/>
      <c r="M65" t="s">
        <v>150</v>
      </c>
      <c r="N65" s="107"/>
      <c r="O65" s="109">
        <f t="shared" si="0"/>
        <v>0</v>
      </c>
      <c r="P65" s="107"/>
    </row>
    <row r="66" spans="1:16" ht="17.45" customHeight="1" x14ac:dyDescent="0.2">
      <c r="A66" s="118"/>
      <c r="B66" s="119"/>
      <c r="C66" s="188"/>
      <c r="D66" s="132"/>
      <c r="E66" s="118"/>
      <c r="F66" s="125"/>
      <c r="G66" s="126"/>
      <c r="H66" s="127"/>
      <c r="J66" t="e">
        <f>VLOOKUP(A66,'Composition portefeuille'!$B$2:$D$6,3,FALSE)</f>
        <v>#N/A</v>
      </c>
      <c r="K66" s="24">
        <v>3602</v>
      </c>
      <c r="L66" s="108"/>
      <c r="M66" t="s">
        <v>150</v>
      </c>
      <c r="N66" s="107"/>
      <c r="O66" s="109">
        <f t="shared" ref="O66:O100" si="1">G66</f>
        <v>0</v>
      </c>
      <c r="P66" s="107"/>
    </row>
    <row r="67" spans="1:16" ht="17.45" customHeight="1" x14ac:dyDescent="0.2">
      <c r="A67" s="118"/>
      <c r="B67" s="119"/>
      <c r="C67" s="188"/>
      <c r="D67" s="132"/>
      <c r="E67" s="118"/>
      <c r="F67" s="125"/>
      <c r="G67" s="126"/>
      <c r="H67" s="127"/>
      <c r="J67" t="e">
        <f>VLOOKUP(A67,'Composition portefeuille'!$B$2:$D$6,3,FALSE)</f>
        <v>#N/A</v>
      </c>
      <c r="K67" s="24">
        <v>3602</v>
      </c>
      <c r="L67" s="108"/>
      <c r="M67" t="s">
        <v>150</v>
      </c>
      <c r="N67" s="107"/>
      <c r="O67" s="109">
        <f t="shared" si="1"/>
        <v>0</v>
      </c>
      <c r="P67" s="107"/>
    </row>
    <row r="68" spans="1:16" ht="17.45" customHeight="1" x14ac:dyDescent="0.2">
      <c r="A68" s="118"/>
      <c r="B68" s="119"/>
      <c r="C68" s="188"/>
      <c r="D68" s="132"/>
      <c r="E68" s="118"/>
      <c r="F68" s="125"/>
      <c r="G68" s="126"/>
      <c r="H68" s="127"/>
      <c r="J68" t="e">
        <f>VLOOKUP(A68,'Composition portefeuille'!$B$2:$D$6,3,FALSE)</f>
        <v>#N/A</v>
      </c>
      <c r="K68" s="24">
        <v>3602</v>
      </c>
      <c r="L68" s="108"/>
      <c r="M68" t="s">
        <v>150</v>
      </c>
      <c r="N68" s="107"/>
      <c r="O68" s="109">
        <f t="shared" si="1"/>
        <v>0</v>
      </c>
      <c r="P68" s="107"/>
    </row>
    <row r="69" spans="1:16" ht="17.45" customHeight="1" x14ac:dyDescent="0.2">
      <c r="A69" s="118"/>
      <c r="B69" s="119"/>
      <c r="C69" s="188"/>
      <c r="D69" s="132"/>
      <c r="E69" s="118"/>
      <c r="F69" s="125"/>
      <c r="G69" s="126"/>
      <c r="H69" s="127"/>
      <c r="J69" t="e">
        <f>VLOOKUP(A69,'Composition portefeuille'!$B$2:$D$6,3,FALSE)</f>
        <v>#N/A</v>
      </c>
      <c r="K69" s="24">
        <v>3602</v>
      </c>
      <c r="L69" s="108"/>
      <c r="M69" t="s">
        <v>150</v>
      </c>
      <c r="N69" s="107"/>
      <c r="O69" s="109">
        <f t="shared" si="1"/>
        <v>0</v>
      </c>
      <c r="P69" s="107"/>
    </row>
    <row r="70" spans="1:16" ht="17.45" customHeight="1" x14ac:dyDescent="0.2">
      <c r="A70" s="118"/>
      <c r="B70" s="119"/>
      <c r="C70" s="188"/>
      <c r="D70" s="132"/>
      <c r="E70" s="118"/>
      <c r="F70" s="125"/>
      <c r="G70" s="126"/>
      <c r="H70" s="127"/>
      <c r="J70" t="e">
        <f>VLOOKUP(A70,'Composition portefeuille'!$B$2:$D$6,3,FALSE)</f>
        <v>#N/A</v>
      </c>
      <c r="K70" s="24">
        <v>3602</v>
      </c>
      <c r="L70" s="108"/>
      <c r="M70" t="s">
        <v>150</v>
      </c>
      <c r="N70" s="107"/>
      <c r="O70" s="109">
        <f t="shared" si="1"/>
        <v>0</v>
      </c>
      <c r="P70" s="107"/>
    </row>
    <row r="71" spans="1:16" ht="17.45" customHeight="1" x14ac:dyDescent="0.2">
      <c r="A71" s="118"/>
      <c r="B71" s="119"/>
      <c r="C71" s="188"/>
      <c r="D71" s="132"/>
      <c r="E71" s="118"/>
      <c r="F71" s="125"/>
      <c r="G71" s="126"/>
      <c r="H71" s="127"/>
      <c r="J71" t="e">
        <f>VLOOKUP(A71,'Composition portefeuille'!$B$2:$D$6,3,FALSE)</f>
        <v>#N/A</v>
      </c>
      <c r="K71" s="24">
        <v>3602</v>
      </c>
      <c r="L71" s="108"/>
      <c r="M71" t="s">
        <v>150</v>
      </c>
      <c r="N71" s="107"/>
      <c r="O71" s="109">
        <f t="shared" si="1"/>
        <v>0</v>
      </c>
      <c r="P71" s="107"/>
    </row>
    <row r="72" spans="1:16" ht="17.45" customHeight="1" x14ac:dyDescent="0.2">
      <c r="A72" s="118"/>
      <c r="B72" s="119"/>
      <c r="C72" s="188"/>
      <c r="D72" s="132"/>
      <c r="E72" s="118"/>
      <c r="F72" s="125"/>
      <c r="G72" s="126"/>
      <c r="H72" s="127"/>
      <c r="J72" t="e">
        <f>VLOOKUP(A72,'Composition portefeuille'!$B$2:$D$6,3,FALSE)</f>
        <v>#N/A</v>
      </c>
      <c r="K72" s="24">
        <v>3602</v>
      </c>
      <c r="L72" s="108"/>
      <c r="M72" t="s">
        <v>150</v>
      </c>
      <c r="N72" s="107"/>
      <c r="O72" s="109">
        <f t="shared" si="1"/>
        <v>0</v>
      </c>
      <c r="P72" s="107"/>
    </row>
    <row r="73" spans="1:16" ht="17.45" customHeight="1" x14ac:dyDescent="0.2">
      <c r="A73" s="118"/>
      <c r="B73" s="119"/>
      <c r="C73" s="188"/>
      <c r="D73" s="132"/>
      <c r="E73" s="118"/>
      <c r="F73" s="125"/>
      <c r="G73" s="126"/>
      <c r="H73" s="127"/>
      <c r="J73" t="e">
        <f>VLOOKUP(A73,'Composition portefeuille'!$B$2:$D$6,3,FALSE)</f>
        <v>#N/A</v>
      </c>
      <c r="K73" s="24">
        <v>3602</v>
      </c>
      <c r="L73" s="108"/>
      <c r="M73" t="s">
        <v>150</v>
      </c>
      <c r="N73" s="107"/>
      <c r="O73" s="109">
        <f t="shared" si="1"/>
        <v>0</v>
      </c>
      <c r="P73" s="107"/>
    </row>
    <row r="74" spans="1:16" ht="17.45" customHeight="1" x14ac:dyDescent="0.2">
      <c r="A74" s="118"/>
      <c r="B74" s="119"/>
      <c r="C74" s="188"/>
      <c r="D74" s="132"/>
      <c r="E74" s="118"/>
      <c r="F74" s="125"/>
      <c r="G74" s="126"/>
      <c r="H74" s="127"/>
      <c r="J74" t="e">
        <f>VLOOKUP(A74,'Composition portefeuille'!$B$2:$D$6,3,FALSE)</f>
        <v>#N/A</v>
      </c>
      <c r="K74" s="24">
        <v>3602</v>
      </c>
      <c r="L74" s="108"/>
      <c r="M74" t="s">
        <v>150</v>
      </c>
      <c r="N74" s="107"/>
      <c r="O74" s="109">
        <f t="shared" si="1"/>
        <v>0</v>
      </c>
      <c r="P74" s="107"/>
    </row>
    <row r="75" spans="1:16" ht="17.45" customHeight="1" x14ac:dyDescent="0.2">
      <c r="A75" s="118"/>
      <c r="B75" s="119"/>
      <c r="C75" s="188"/>
      <c r="D75" s="132"/>
      <c r="E75" s="118"/>
      <c r="F75" s="125"/>
      <c r="G75" s="126"/>
      <c r="H75" s="127"/>
      <c r="J75" t="e">
        <f>VLOOKUP(A75,'Composition portefeuille'!$B$2:$D$6,3,FALSE)</f>
        <v>#N/A</v>
      </c>
      <c r="K75" s="24">
        <v>3602</v>
      </c>
      <c r="L75" s="108"/>
      <c r="M75" t="s">
        <v>150</v>
      </c>
      <c r="N75" s="107"/>
      <c r="O75" s="109">
        <f t="shared" si="1"/>
        <v>0</v>
      </c>
      <c r="P75" s="107"/>
    </row>
    <row r="76" spans="1:16" ht="17.45" customHeight="1" x14ac:dyDescent="0.2">
      <c r="A76" s="118"/>
      <c r="B76" s="119"/>
      <c r="C76" s="188"/>
      <c r="D76" s="132"/>
      <c r="E76" s="118"/>
      <c r="F76" s="125"/>
      <c r="G76" s="126"/>
      <c r="H76" s="127"/>
      <c r="J76" t="e">
        <f>VLOOKUP(A76,'Composition portefeuille'!$B$2:$D$6,3,FALSE)</f>
        <v>#N/A</v>
      </c>
      <c r="K76" s="24">
        <v>3602</v>
      </c>
      <c r="L76" s="108"/>
      <c r="M76" t="s">
        <v>150</v>
      </c>
      <c r="N76" s="107"/>
      <c r="O76" s="109">
        <f t="shared" si="1"/>
        <v>0</v>
      </c>
      <c r="P76" s="107"/>
    </row>
    <row r="77" spans="1:16" ht="17.45" customHeight="1" x14ac:dyDescent="0.2">
      <c r="A77" s="118"/>
      <c r="B77" s="119"/>
      <c r="C77" s="188"/>
      <c r="D77" s="132"/>
      <c r="E77" s="118"/>
      <c r="F77" s="125"/>
      <c r="G77" s="126"/>
      <c r="H77" s="127"/>
      <c r="J77" t="e">
        <f>VLOOKUP(A77,'Composition portefeuille'!$B$2:$D$6,3,FALSE)</f>
        <v>#N/A</v>
      </c>
      <c r="K77" s="24">
        <v>3602</v>
      </c>
      <c r="L77" s="108"/>
      <c r="M77" t="s">
        <v>150</v>
      </c>
      <c r="N77" s="107"/>
      <c r="O77" s="109">
        <f t="shared" si="1"/>
        <v>0</v>
      </c>
      <c r="P77" s="107"/>
    </row>
    <row r="78" spans="1:16" ht="17.45" customHeight="1" x14ac:dyDescent="0.2">
      <c r="A78" s="118"/>
      <c r="B78" s="119"/>
      <c r="C78" s="188"/>
      <c r="D78" s="132"/>
      <c r="E78" s="118"/>
      <c r="F78" s="125"/>
      <c r="G78" s="126"/>
      <c r="H78" s="127"/>
      <c r="J78" t="e">
        <f>VLOOKUP(A78,'Composition portefeuille'!$B$2:$D$6,3,FALSE)</f>
        <v>#N/A</v>
      </c>
      <c r="K78" s="24">
        <v>3602</v>
      </c>
      <c r="L78" s="108"/>
      <c r="M78" t="s">
        <v>150</v>
      </c>
      <c r="N78" s="107"/>
      <c r="O78" s="109">
        <f t="shared" si="1"/>
        <v>0</v>
      </c>
      <c r="P78" s="107"/>
    </row>
    <row r="79" spans="1:16" ht="17.45" customHeight="1" x14ac:dyDescent="0.2">
      <c r="A79" s="118"/>
      <c r="B79" s="119"/>
      <c r="C79" s="188"/>
      <c r="D79" s="132"/>
      <c r="E79" s="118"/>
      <c r="F79" s="125"/>
      <c r="G79" s="126"/>
      <c r="H79" s="127"/>
      <c r="J79" t="e">
        <f>VLOOKUP(A79,'Composition portefeuille'!$B$2:$D$6,3,FALSE)</f>
        <v>#N/A</v>
      </c>
      <c r="K79" s="24">
        <v>3602</v>
      </c>
      <c r="L79" s="108"/>
      <c r="M79" t="s">
        <v>150</v>
      </c>
      <c r="N79" s="107"/>
      <c r="O79" s="109">
        <f t="shared" si="1"/>
        <v>0</v>
      </c>
      <c r="P79" s="107"/>
    </row>
    <row r="80" spans="1:16" ht="17.45" customHeight="1" x14ac:dyDescent="0.2">
      <c r="A80" s="118"/>
      <c r="B80" s="119"/>
      <c r="C80" s="188"/>
      <c r="D80" s="132"/>
      <c r="E80" s="118"/>
      <c r="F80" s="125"/>
      <c r="G80" s="126"/>
      <c r="H80" s="127"/>
      <c r="J80" t="e">
        <f>VLOOKUP(A80,'Composition portefeuille'!$B$2:$D$6,3,FALSE)</f>
        <v>#N/A</v>
      </c>
      <c r="K80" s="24">
        <v>3602</v>
      </c>
      <c r="L80" s="108"/>
      <c r="M80" t="s">
        <v>150</v>
      </c>
      <c r="N80" s="107"/>
      <c r="O80" s="109">
        <f t="shared" si="1"/>
        <v>0</v>
      </c>
      <c r="P80" s="107"/>
    </row>
    <row r="81" spans="1:16" ht="17.45" customHeight="1" x14ac:dyDescent="0.2">
      <c r="A81" s="118"/>
      <c r="B81" s="119"/>
      <c r="C81" s="188"/>
      <c r="D81" s="132"/>
      <c r="E81" s="118"/>
      <c r="F81" s="125"/>
      <c r="G81" s="126"/>
      <c r="H81" s="127"/>
      <c r="J81" t="e">
        <f>VLOOKUP(A81,'Composition portefeuille'!$B$2:$D$6,3,FALSE)</f>
        <v>#N/A</v>
      </c>
      <c r="K81" s="24">
        <v>3602</v>
      </c>
      <c r="L81" s="108"/>
      <c r="M81" t="s">
        <v>150</v>
      </c>
      <c r="N81" s="107"/>
      <c r="O81" s="109">
        <f t="shared" si="1"/>
        <v>0</v>
      </c>
      <c r="P81" s="107"/>
    </row>
    <row r="82" spans="1:16" ht="17.45" customHeight="1" x14ac:dyDescent="0.2">
      <c r="A82" s="118"/>
      <c r="B82" s="119"/>
      <c r="C82" s="188"/>
      <c r="D82" s="132"/>
      <c r="E82" s="118"/>
      <c r="F82" s="125"/>
      <c r="G82" s="126"/>
      <c r="H82" s="127"/>
      <c r="J82" t="e">
        <f>VLOOKUP(A82,'Composition portefeuille'!$B$2:$D$6,3,FALSE)</f>
        <v>#N/A</v>
      </c>
      <c r="K82" s="24">
        <v>3602</v>
      </c>
      <c r="L82" s="108"/>
      <c r="M82" t="s">
        <v>150</v>
      </c>
      <c r="N82" s="107"/>
      <c r="O82" s="109">
        <f t="shared" si="1"/>
        <v>0</v>
      </c>
      <c r="P82" s="107"/>
    </row>
    <row r="83" spans="1:16" ht="17.45" customHeight="1" x14ac:dyDescent="0.2">
      <c r="A83" s="118"/>
      <c r="B83" s="119"/>
      <c r="C83" s="188"/>
      <c r="D83" s="132"/>
      <c r="E83" s="118"/>
      <c r="F83" s="125"/>
      <c r="G83" s="126"/>
      <c r="H83" s="127"/>
      <c r="J83" t="e">
        <f>VLOOKUP(A83,'Composition portefeuille'!$B$2:$D$6,3,FALSE)</f>
        <v>#N/A</v>
      </c>
      <c r="K83" s="24">
        <v>3602</v>
      </c>
      <c r="L83" s="108"/>
      <c r="M83" t="s">
        <v>150</v>
      </c>
      <c r="N83" s="107"/>
      <c r="O83" s="109">
        <f t="shared" si="1"/>
        <v>0</v>
      </c>
      <c r="P83" s="107"/>
    </row>
    <row r="84" spans="1:16" ht="17.45" customHeight="1" x14ac:dyDescent="0.2">
      <c r="A84" s="118"/>
      <c r="B84" s="119"/>
      <c r="C84" s="188"/>
      <c r="D84" s="132"/>
      <c r="E84" s="118"/>
      <c r="F84" s="125"/>
      <c r="G84" s="126"/>
      <c r="H84" s="127"/>
      <c r="J84" t="e">
        <f>VLOOKUP(A84,'Composition portefeuille'!$B$2:$D$6,3,FALSE)</f>
        <v>#N/A</v>
      </c>
      <c r="K84" s="24">
        <v>3602</v>
      </c>
      <c r="L84" s="108"/>
      <c r="M84" t="s">
        <v>150</v>
      </c>
      <c r="N84" s="107"/>
      <c r="O84" s="109">
        <f t="shared" si="1"/>
        <v>0</v>
      </c>
      <c r="P84" s="107"/>
    </row>
    <row r="85" spans="1:16" ht="17.45" customHeight="1" x14ac:dyDescent="0.2">
      <c r="A85" s="118"/>
      <c r="B85" s="119"/>
      <c r="C85" s="188"/>
      <c r="D85" s="132"/>
      <c r="E85" s="118"/>
      <c r="F85" s="125"/>
      <c r="G85" s="126"/>
      <c r="H85" s="127"/>
      <c r="J85" t="e">
        <f>VLOOKUP(A85,'Composition portefeuille'!$B$2:$D$6,3,FALSE)</f>
        <v>#N/A</v>
      </c>
      <c r="K85" s="24">
        <v>3602</v>
      </c>
      <c r="L85" s="108"/>
      <c r="M85" t="s">
        <v>150</v>
      </c>
      <c r="N85" s="107"/>
      <c r="O85" s="109">
        <f t="shared" si="1"/>
        <v>0</v>
      </c>
      <c r="P85" s="107"/>
    </row>
    <row r="86" spans="1:16" ht="17.45" customHeight="1" x14ac:dyDescent="0.2">
      <c r="A86" s="118"/>
      <c r="B86" s="119"/>
      <c r="C86" s="188"/>
      <c r="D86" s="132"/>
      <c r="E86" s="118"/>
      <c r="F86" s="125"/>
      <c r="G86" s="126"/>
      <c r="H86" s="127"/>
      <c r="J86" t="e">
        <f>VLOOKUP(A86,'Composition portefeuille'!$B$2:$D$6,3,FALSE)</f>
        <v>#N/A</v>
      </c>
      <c r="K86" s="24">
        <v>3602</v>
      </c>
      <c r="L86" s="108"/>
      <c r="M86" t="s">
        <v>150</v>
      </c>
      <c r="N86" s="107"/>
      <c r="O86" s="109">
        <f t="shared" si="1"/>
        <v>0</v>
      </c>
      <c r="P86" s="107"/>
    </row>
    <row r="87" spans="1:16" ht="17.45" customHeight="1" x14ac:dyDescent="0.2">
      <c r="A87" s="118"/>
      <c r="B87" s="119"/>
      <c r="C87" s="188"/>
      <c r="D87" s="132"/>
      <c r="E87" s="118"/>
      <c r="F87" s="125"/>
      <c r="G87" s="126"/>
      <c r="H87" s="127"/>
      <c r="J87" t="e">
        <f>VLOOKUP(A87,'Composition portefeuille'!$B$2:$D$6,3,FALSE)</f>
        <v>#N/A</v>
      </c>
      <c r="K87" s="24">
        <v>3602</v>
      </c>
      <c r="L87" s="108"/>
      <c r="M87" t="s">
        <v>150</v>
      </c>
      <c r="N87" s="107"/>
      <c r="O87" s="109">
        <f t="shared" si="1"/>
        <v>0</v>
      </c>
      <c r="P87" s="107"/>
    </row>
    <row r="88" spans="1:16" ht="17.45" customHeight="1" x14ac:dyDescent="0.2">
      <c r="A88" s="118"/>
      <c r="B88" s="119"/>
      <c r="C88" s="188"/>
      <c r="D88" s="132"/>
      <c r="E88" s="118"/>
      <c r="F88" s="125"/>
      <c r="G88" s="126"/>
      <c r="H88" s="127"/>
      <c r="J88" t="e">
        <f>VLOOKUP(A88,'Composition portefeuille'!$B$2:$D$6,3,FALSE)</f>
        <v>#N/A</v>
      </c>
      <c r="K88" s="24">
        <v>3602</v>
      </c>
      <c r="L88" s="108"/>
      <c r="M88" t="s">
        <v>150</v>
      </c>
      <c r="N88" s="107"/>
      <c r="O88" s="109">
        <f t="shared" si="1"/>
        <v>0</v>
      </c>
      <c r="P88" s="107"/>
    </row>
    <row r="89" spans="1:16" ht="17.45" customHeight="1" x14ac:dyDescent="0.2">
      <c r="A89" s="118"/>
      <c r="B89" s="119"/>
      <c r="C89" s="188"/>
      <c r="D89" s="132"/>
      <c r="E89" s="118"/>
      <c r="F89" s="125"/>
      <c r="G89" s="126"/>
      <c r="H89" s="127"/>
      <c r="J89" t="e">
        <f>VLOOKUP(A89,'Composition portefeuille'!$B$2:$D$6,3,FALSE)</f>
        <v>#N/A</v>
      </c>
      <c r="K89" s="24">
        <v>3602</v>
      </c>
      <c r="L89" s="108"/>
      <c r="M89" t="s">
        <v>150</v>
      </c>
      <c r="N89" s="107"/>
      <c r="O89" s="109">
        <f t="shared" si="1"/>
        <v>0</v>
      </c>
      <c r="P89" s="107"/>
    </row>
    <row r="90" spans="1:16" ht="17.45" customHeight="1" x14ac:dyDescent="0.2">
      <c r="A90" s="118"/>
      <c r="B90" s="119"/>
      <c r="C90" s="188"/>
      <c r="D90" s="132"/>
      <c r="E90" s="118"/>
      <c r="F90" s="125"/>
      <c r="G90" s="126"/>
      <c r="H90" s="127"/>
      <c r="J90" t="e">
        <f>VLOOKUP(A90,'Composition portefeuille'!$B$2:$D$6,3,FALSE)</f>
        <v>#N/A</v>
      </c>
      <c r="K90" s="24">
        <v>3602</v>
      </c>
      <c r="L90" s="108"/>
      <c r="M90" t="s">
        <v>150</v>
      </c>
      <c r="N90" s="107"/>
      <c r="O90" s="109">
        <f t="shared" si="1"/>
        <v>0</v>
      </c>
      <c r="P90" s="107"/>
    </row>
    <row r="91" spans="1:16" ht="17.45" customHeight="1" x14ac:dyDescent="0.2">
      <c r="A91" s="118"/>
      <c r="B91" s="119"/>
      <c r="C91" s="188"/>
      <c r="D91" s="132"/>
      <c r="E91" s="118"/>
      <c r="F91" s="125"/>
      <c r="G91" s="126"/>
      <c r="H91" s="127"/>
      <c r="J91" t="e">
        <f>VLOOKUP(A91,'Composition portefeuille'!$B$2:$D$6,3,FALSE)</f>
        <v>#N/A</v>
      </c>
      <c r="K91" s="24">
        <v>3602</v>
      </c>
      <c r="L91" s="108"/>
      <c r="M91" t="s">
        <v>150</v>
      </c>
      <c r="N91" s="107"/>
      <c r="O91" s="109">
        <f t="shared" si="1"/>
        <v>0</v>
      </c>
      <c r="P91" s="107"/>
    </row>
    <row r="92" spans="1:16" ht="17.45" customHeight="1" x14ac:dyDescent="0.2">
      <c r="A92" s="118"/>
      <c r="B92" s="119"/>
      <c r="C92" s="188"/>
      <c r="D92" s="132"/>
      <c r="E92" s="118"/>
      <c r="F92" s="125"/>
      <c r="G92" s="126"/>
      <c r="H92" s="127"/>
      <c r="J92" t="e">
        <f>VLOOKUP(A92,'Composition portefeuille'!$B$2:$D$6,3,FALSE)</f>
        <v>#N/A</v>
      </c>
      <c r="K92" s="24">
        <v>3602</v>
      </c>
      <c r="L92" s="108"/>
      <c r="M92" t="s">
        <v>150</v>
      </c>
      <c r="N92" s="107"/>
      <c r="O92" s="109">
        <f t="shared" si="1"/>
        <v>0</v>
      </c>
      <c r="P92" s="107"/>
    </row>
    <row r="93" spans="1:16" ht="17.45" customHeight="1" x14ac:dyDescent="0.2">
      <c r="A93" s="118"/>
      <c r="B93" s="119"/>
      <c r="C93" s="188"/>
      <c r="D93" s="132"/>
      <c r="E93" s="118"/>
      <c r="F93" s="125"/>
      <c r="G93" s="126"/>
      <c r="H93" s="127"/>
      <c r="J93" t="e">
        <f>VLOOKUP(A93,'Composition portefeuille'!$B$2:$D$6,3,FALSE)</f>
        <v>#N/A</v>
      </c>
      <c r="K93" s="24">
        <v>3602</v>
      </c>
      <c r="L93" s="108"/>
      <c r="M93" t="s">
        <v>150</v>
      </c>
      <c r="N93" s="107"/>
      <c r="O93" s="109">
        <f t="shared" si="1"/>
        <v>0</v>
      </c>
      <c r="P93" s="107"/>
    </row>
    <row r="94" spans="1:16" ht="17.45" customHeight="1" x14ac:dyDescent="0.2">
      <c r="A94" s="118"/>
      <c r="B94" s="119"/>
      <c r="C94" s="188"/>
      <c r="D94" s="132"/>
      <c r="E94" s="118"/>
      <c r="F94" s="125"/>
      <c r="G94" s="126"/>
      <c r="H94" s="127"/>
      <c r="J94" t="e">
        <f>VLOOKUP(A94,'Composition portefeuille'!$B$2:$D$6,3,FALSE)</f>
        <v>#N/A</v>
      </c>
      <c r="K94" s="24">
        <v>3602</v>
      </c>
      <c r="L94" s="108"/>
      <c r="M94" t="s">
        <v>150</v>
      </c>
      <c r="N94" s="107"/>
      <c r="O94" s="109">
        <f t="shared" si="1"/>
        <v>0</v>
      </c>
      <c r="P94" s="107"/>
    </row>
    <row r="95" spans="1:16" ht="17.45" customHeight="1" x14ac:dyDescent="0.2">
      <c r="A95" s="118"/>
      <c r="B95" s="119"/>
      <c r="C95" s="188"/>
      <c r="D95" s="132"/>
      <c r="E95" s="118"/>
      <c r="F95" s="125"/>
      <c r="G95" s="126"/>
      <c r="H95" s="127"/>
      <c r="J95" t="e">
        <f>VLOOKUP(A95,'Composition portefeuille'!$B$2:$D$6,3,FALSE)</f>
        <v>#N/A</v>
      </c>
      <c r="K95" s="24">
        <v>3602</v>
      </c>
      <c r="L95" s="108"/>
      <c r="M95" t="s">
        <v>150</v>
      </c>
      <c r="N95" s="107"/>
      <c r="O95" s="109">
        <f t="shared" si="1"/>
        <v>0</v>
      </c>
      <c r="P95" s="107"/>
    </row>
    <row r="96" spans="1:16" ht="17.45" customHeight="1" x14ac:dyDescent="0.2">
      <c r="A96" s="118"/>
      <c r="B96" s="119"/>
      <c r="C96" s="188"/>
      <c r="D96" s="132"/>
      <c r="E96" s="118"/>
      <c r="F96" s="125"/>
      <c r="G96" s="222"/>
      <c r="H96" s="127"/>
      <c r="J96" s="3" t="e">
        <f>VLOOKUP(A96,'Composition portefeuille'!$B$2:$D$6,3,FALSE)</f>
        <v>#N/A</v>
      </c>
      <c r="K96" s="24">
        <v>3602</v>
      </c>
      <c r="L96" s="108"/>
      <c r="M96" t="s">
        <v>150</v>
      </c>
      <c r="N96" s="107"/>
      <c r="O96" s="109">
        <f t="shared" si="1"/>
        <v>0</v>
      </c>
      <c r="P96" s="107"/>
    </row>
    <row r="97" spans="1:16" ht="17.45" customHeight="1" x14ac:dyDescent="0.2">
      <c r="A97" s="118"/>
      <c r="B97" s="119"/>
      <c r="C97" s="188"/>
      <c r="D97" s="132"/>
      <c r="E97" s="118"/>
      <c r="F97" s="125"/>
      <c r="G97" s="222"/>
      <c r="H97" s="127"/>
      <c r="J97" s="3" t="e">
        <f>VLOOKUP(A97,'Composition portefeuille'!$B$2:$D$6,3,FALSE)</f>
        <v>#N/A</v>
      </c>
      <c r="K97" s="24">
        <v>3602</v>
      </c>
      <c r="L97" s="108"/>
      <c r="M97" t="s">
        <v>150</v>
      </c>
      <c r="N97" s="107"/>
      <c r="O97" s="109">
        <f t="shared" si="1"/>
        <v>0</v>
      </c>
      <c r="P97" s="107"/>
    </row>
    <row r="98" spans="1:16" ht="17.45" customHeight="1" x14ac:dyDescent="0.2">
      <c r="A98" s="118"/>
      <c r="B98" s="119"/>
      <c r="C98" s="188"/>
      <c r="D98" s="132"/>
      <c r="E98" s="118"/>
      <c r="F98" s="125"/>
      <c r="G98" s="222"/>
      <c r="H98" s="127"/>
      <c r="J98" s="3" t="e">
        <f>VLOOKUP(A98,'Composition portefeuille'!$B$2:$D$6,3,FALSE)</f>
        <v>#N/A</v>
      </c>
      <c r="K98" s="24">
        <v>3602</v>
      </c>
      <c r="L98" s="108"/>
      <c r="M98" t="s">
        <v>150</v>
      </c>
      <c r="N98" s="107"/>
      <c r="O98" s="109">
        <f t="shared" si="1"/>
        <v>0</v>
      </c>
      <c r="P98" s="107"/>
    </row>
    <row r="99" spans="1:16" ht="17.45" customHeight="1" x14ac:dyDescent="0.2">
      <c r="A99" s="118"/>
      <c r="B99" s="119"/>
      <c r="C99" s="188"/>
      <c r="D99" s="132"/>
      <c r="E99" s="118"/>
      <c r="F99" s="125"/>
      <c r="G99" s="222"/>
      <c r="H99" s="127"/>
      <c r="J99" s="3" t="e">
        <f>VLOOKUP(A99,'Composition portefeuille'!$B$2:$D$6,3,FALSE)</f>
        <v>#N/A</v>
      </c>
      <c r="K99" s="24">
        <v>3602</v>
      </c>
      <c r="L99" s="108"/>
      <c r="M99" t="s">
        <v>150</v>
      </c>
      <c r="N99" s="107"/>
      <c r="O99" s="109">
        <f t="shared" si="1"/>
        <v>0</v>
      </c>
      <c r="P99" s="107"/>
    </row>
    <row r="100" spans="1:16" ht="17.45" customHeight="1" x14ac:dyDescent="0.2">
      <c r="A100" s="118"/>
      <c r="B100" s="119"/>
      <c r="C100" s="188"/>
      <c r="D100" s="132"/>
      <c r="E100" s="118"/>
      <c r="F100" s="125"/>
      <c r="G100" s="222"/>
      <c r="H100" s="127"/>
      <c r="J100" s="3" t="e">
        <f>VLOOKUP(A100,'Composition portefeuille'!$B$2:$D$6,3,FALSE)</f>
        <v>#N/A</v>
      </c>
      <c r="K100" s="24">
        <v>3602</v>
      </c>
      <c r="L100" s="108"/>
      <c r="M100" t="s">
        <v>150</v>
      </c>
      <c r="N100" s="107"/>
      <c r="O100" s="109">
        <f t="shared" si="1"/>
        <v>0</v>
      </c>
      <c r="P100" s="107"/>
    </row>
    <row r="101" spans="1:16" x14ac:dyDescent="0.2">
      <c r="J101" s="3" t="str">
        <f>IF(T2&gt;0,'Composition portefeuille'!D2,"")</f>
        <v/>
      </c>
      <c r="K101" s="24" t="str">
        <f>IF(T2&gt;0,2005,"")</f>
        <v/>
      </c>
    </row>
    <row r="102" spans="1:16" x14ac:dyDescent="0.2">
      <c r="J102" s="3" t="str">
        <f>IF(T3&gt;0,'Composition portefeuille'!D3,"")</f>
        <v/>
      </c>
      <c r="K102" s="24" t="str">
        <f>IF(T3&gt;0,2005,"")</f>
        <v/>
      </c>
    </row>
    <row r="103" spans="1:16" x14ac:dyDescent="0.2">
      <c r="J103" s="3" t="str">
        <f>IF(T4&gt;0,'Composition portefeuille'!D4,"")</f>
        <v/>
      </c>
      <c r="K103" s="24" t="str">
        <f>IF(T4&gt;0,2005,"")</f>
        <v/>
      </c>
    </row>
    <row r="104" spans="1:16" x14ac:dyDescent="0.2">
      <c r="J104" s="3" t="str">
        <f>IF(T5&gt;0,'Composition portefeuille'!D5,"")</f>
        <v/>
      </c>
      <c r="K104" s="24" t="str">
        <f>IF(T5&gt;0,2005,"")</f>
        <v/>
      </c>
    </row>
    <row r="105" spans="1:16" x14ac:dyDescent="0.2">
      <c r="J105" s="3" t="str">
        <f>IF(T6&gt;0,'Composition portefeuille'!D6,"")</f>
        <v/>
      </c>
      <c r="K105" s="24" t="str">
        <f>IF(T6&gt;0,2005,"")</f>
        <v/>
      </c>
    </row>
  </sheetData>
  <sheetProtection algorithmName="SHA-512" hashValue="4c0I9EqXrVoy6MdFtKsFufkPUGqb8bLOY+kBSBhqjIZUgNP3lvmYOXQg7Bm1KmKdbGPku118o2+lDVWmAMvw7g==" saltValue="7ce5ZlyHY8l1WUsb67/JYg==" spinCount="100000" sheet="1" formatColumns="0" formatRows="0" selectLockedCells="1"/>
  <dataValidations count="3">
    <dataValidation type="whole" allowBlank="1" showInputMessage="1" showErrorMessage="1" sqref="G1 G101:G1048576" xr:uid="{39248281-E1FB-4DAA-8AE3-76EE36FE5425}">
      <formula1>30000</formula1>
      <formula2>1000000000</formula2>
    </dataValidation>
    <dataValidation type="whole" allowBlank="1" showInputMessage="1" showErrorMessage="1" sqref="C2:C100" xr:uid="{F53607F2-2CB0-459B-BCB3-DB1326C50AD6}">
      <formula1>0</formula1>
      <formula2>100</formula2>
    </dataValidation>
    <dataValidation type="decimal" operator="greaterThan" allowBlank="1" showInputMessage="1" showErrorMessage="1" sqref="G2:G95" xr:uid="{63C4A4CB-A61B-4142-ABA0-C16DCC01532D}">
      <formula1>30000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A8AB3A8-7307-400B-AAA9-4C7A0B2A99E6}">
          <x14:formula1>
            <xm:f>'Composition portefeuille'!$B$2:$B$6</xm:f>
          </x14:formula1>
          <xm:sqref>A2:A100</xm:sqref>
        </x14:dataValidation>
        <x14:dataValidation type="list" allowBlank="1" showInputMessage="1" showErrorMessage="1" xr:uid="{6975EF9E-24C1-407D-8089-BEC2670FFF61}">
          <x14:formula1>
            <xm:f>Listes!$E$13:$E$14</xm:f>
          </x14:formula1>
          <xm:sqref>B2:B100</xm:sqref>
        </x14:dataValidation>
        <x14:dataValidation type="list" allowBlank="1" showInputMessage="1" showErrorMessage="1" xr:uid="{75EB39DD-5ABE-437B-AB32-FD84BDE906CE}">
          <x14:formula1>
            <xm:f>'BUDGET TOTAL '!$A$26:$A$27</xm:f>
          </x14:formula1>
          <xm:sqref>D2:D100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CBA0D-382A-4AEB-A991-2A97EC7D8430}">
  <dimension ref="A1:Q54"/>
  <sheetViews>
    <sheetView zoomScale="70" zoomScaleNormal="70" workbookViewId="0">
      <selection activeCell="E58" sqref="E58"/>
    </sheetView>
  </sheetViews>
  <sheetFormatPr baseColWidth="10" defaultColWidth="10.85546875" defaultRowHeight="20.25" customHeight="1" x14ac:dyDescent="0.2"/>
  <cols>
    <col min="1" max="1" width="64.140625" style="1" customWidth="1"/>
    <col min="2" max="3" width="17.42578125" style="22" bestFit="1" customWidth="1"/>
    <col min="4" max="4" width="20.140625" style="1" customWidth="1"/>
    <col min="5" max="5" width="17.42578125" style="1" bestFit="1" customWidth="1"/>
    <col min="6" max="6" width="20.42578125" style="1" customWidth="1"/>
    <col min="7" max="7" width="19.7109375" style="1" customWidth="1"/>
    <col min="8" max="8" width="16.28515625" style="1" customWidth="1"/>
    <col min="9" max="9" width="15.85546875" style="1" customWidth="1"/>
    <col min="10" max="10" width="19.28515625" style="1" customWidth="1"/>
    <col min="11" max="12" width="15.85546875" style="1" customWidth="1"/>
    <col min="13" max="13" width="19.7109375" style="1" customWidth="1"/>
    <col min="14" max="16" width="15.85546875" style="1" customWidth="1"/>
    <col min="17" max="16384" width="10.85546875" style="1"/>
  </cols>
  <sheetData>
    <row r="1" spans="1:16" ht="19.899999999999999" customHeight="1" thickBot="1" x14ac:dyDescent="0.25"/>
    <row r="2" spans="1:16" ht="34.9" customHeight="1" thickBot="1" x14ac:dyDescent="0.25">
      <c r="A2" s="19"/>
      <c r="B2" s="81"/>
      <c r="C2" s="114">
        <f>'Composition portefeuille'!B2</f>
        <v>0</v>
      </c>
      <c r="D2" s="83"/>
      <c r="E2" s="84"/>
      <c r="F2" s="114">
        <f>'Composition portefeuille'!B3</f>
        <v>0</v>
      </c>
      <c r="G2" s="83"/>
      <c r="H2" s="84"/>
      <c r="I2" s="114">
        <f>'Composition portefeuille'!B4</f>
        <v>0</v>
      </c>
      <c r="J2" s="83"/>
      <c r="K2" s="84"/>
      <c r="L2" s="114">
        <f>'Composition portefeuille'!B5</f>
        <v>0</v>
      </c>
      <c r="M2" s="85"/>
      <c r="N2" s="84"/>
      <c r="O2" s="114">
        <f>'Composition portefeuille'!B6</f>
        <v>0</v>
      </c>
      <c r="P2" s="85"/>
    </row>
    <row r="3" spans="1:16" ht="34.9" customHeight="1" thickBot="1" x14ac:dyDescent="0.25">
      <c r="A3" s="19"/>
      <c r="B3" s="78" t="s">
        <v>46</v>
      </c>
      <c r="C3" s="79" t="s">
        <v>47</v>
      </c>
      <c r="D3" s="80" t="s">
        <v>48</v>
      </c>
      <c r="E3" s="78" t="s">
        <v>46</v>
      </c>
      <c r="F3" s="79" t="s">
        <v>47</v>
      </c>
      <c r="G3" s="80" t="s">
        <v>48</v>
      </c>
      <c r="H3" s="78" t="s">
        <v>46</v>
      </c>
      <c r="I3" s="79" t="s">
        <v>47</v>
      </c>
      <c r="J3" s="80" t="s">
        <v>48</v>
      </c>
      <c r="K3" s="78" t="s">
        <v>46</v>
      </c>
      <c r="L3" s="79" t="s">
        <v>47</v>
      </c>
      <c r="M3" s="80" t="s">
        <v>48</v>
      </c>
      <c r="N3" s="78" t="s">
        <v>46</v>
      </c>
      <c r="O3" s="79" t="s">
        <v>47</v>
      </c>
      <c r="P3" s="80" t="s">
        <v>48</v>
      </c>
    </row>
    <row r="4" spans="1:16" ht="15.75" x14ac:dyDescent="0.2">
      <c r="A4" s="93" t="s">
        <v>155</v>
      </c>
      <c r="B4" s="40"/>
      <c r="C4" s="99"/>
      <c r="D4" s="42"/>
      <c r="E4" s="40"/>
      <c r="F4" s="41"/>
      <c r="G4" s="42"/>
      <c r="H4" s="40"/>
      <c r="I4" s="41"/>
      <c r="J4" s="42"/>
      <c r="K4" s="40"/>
      <c r="L4" s="41"/>
      <c r="M4" s="42"/>
      <c r="N4" s="40"/>
      <c r="O4" s="41"/>
      <c r="P4" s="42"/>
    </row>
    <row r="5" spans="1:16" ht="15" x14ac:dyDescent="0.2">
      <c r="A5" s="94" t="s">
        <v>33</v>
      </c>
      <c r="B5" s="45">
        <f>SUMIFS('Personnel entr. bénéficiaire'!$L$2:$L$200,'Personnel entr. bénéficiaire'!$A$2:$A$200,'BUDGET TOTAL '!$C$2,'Personnel entr. bénéficiaire'!$B$2:$B$200,"RI",'Personnel entr. bénéficiaire'!$D$2:$D$200,'BUDGET TOTAL '!A5)</f>
        <v>0</v>
      </c>
      <c r="C5" s="100">
        <f>SUMIFS('Personnel entr. bénéficiaire'!$L$2:$L$200,'Personnel entr. bénéficiaire'!$A$2:$A$200,'BUDGET TOTAL '!$C$2,'Personnel entr. bénéficiaire'!$B$2:$B$200,"DE",'Personnel entr. bénéficiaire'!$D$2:$D$200,'BUDGET TOTAL '!A5)</f>
        <v>0</v>
      </c>
      <c r="D5" s="44">
        <f>B5+C5</f>
        <v>0</v>
      </c>
      <c r="E5" s="45">
        <f>SUMIFS('Personnel entr. bénéficiaire'!$L$2:$L$200,'Personnel entr. bénéficiaire'!$A$2:$A$200,'BUDGET TOTAL '!$F$2,'Personnel entr. bénéficiaire'!$B$2:$B$200,"RI",'Personnel entr. bénéficiaire'!$D$2:$D$200,'BUDGET TOTAL '!A5)</f>
        <v>0</v>
      </c>
      <c r="F5" s="100">
        <f>SUMIFS('Personnel entr. bénéficiaire'!$L$2:$L$200,'Personnel entr. bénéficiaire'!$A$2:$A$200,'BUDGET TOTAL '!$F$2,'Personnel entr. bénéficiaire'!$B$2:$B$200,"DE",'Personnel entr. bénéficiaire'!$D$2:$D$200,'BUDGET TOTAL '!A5)</f>
        <v>0</v>
      </c>
      <c r="G5" s="44">
        <f>E5+F5</f>
        <v>0</v>
      </c>
      <c r="H5" s="45">
        <f>SUMIFS('Personnel entr. bénéficiaire'!$L$2:$L$200,'Personnel entr. bénéficiaire'!$A$2:$A$200,'BUDGET TOTAL '!$I$2,'Personnel entr. bénéficiaire'!$B$2:$B$200,"RI",'Personnel entr. bénéficiaire'!$D$2:$D$200,'BUDGET TOTAL '!A5)</f>
        <v>0</v>
      </c>
      <c r="I5" s="43">
        <f>SUMIFS('Personnel entr. bénéficiaire'!$L$2:$L$200,'Personnel entr. bénéficiaire'!$A$2:$A$200,'BUDGET TOTAL '!$I$2,'Personnel entr. bénéficiaire'!$B$2:$B$200,"DE",'Personnel entr. bénéficiaire'!$D$2:$D$200,'BUDGET TOTAL '!A5)</f>
        <v>0</v>
      </c>
      <c r="J5" s="44">
        <f>H5+I5</f>
        <v>0</v>
      </c>
      <c r="K5" s="45">
        <f>SUMIFS('Personnel entr. bénéficiaire'!$L$2:$L$200,'Personnel entr. bénéficiaire'!$A$2:$A$200,'BUDGET TOTAL '!$L$2,'Personnel entr. bénéficiaire'!$B$2:$B$200,"RI",'Personnel entr. bénéficiaire'!$D$2:$D$200,'BUDGET TOTAL '!A5)</f>
        <v>0</v>
      </c>
      <c r="L5" s="43">
        <f>SUMIFS('Personnel entr. bénéficiaire'!$L$2:$L$200,'Personnel entr. bénéficiaire'!$A$2:$A$200,'BUDGET TOTAL '!$L$2,'Personnel entr. bénéficiaire'!$B$2:$B$200,"DE",'Personnel entr. bénéficiaire'!$D$2:$D$200,'BUDGET TOTAL '!A5)</f>
        <v>0</v>
      </c>
      <c r="M5" s="44">
        <f>K5+L5</f>
        <v>0</v>
      </c>
      <c r="N5" s="45">
        <f>SUMIFS('Personnel entr. bénéficiaire'!$L$2:$L$200,'Personnel entr. bénéficiaire'!$A$2:$A$200,$O$2,'Personnel entr. bénéficiaire'!$B$2:$B$200,"RI",'Personnel entr. bénéficiaire'!$D$2:$D$200,A5)</f>
        <v>0</v>
      </c>
      <c r="O5" s="43">
        <f>SUMIFS('Personnel entr. bénéficiaire'!$L$2:$L$200,'Personnel entr. bénéficiaire'!$A$2:$A$200,$O$2,'Personnel entr. bénéficiaire'!$B$2:$B$200,"DE",'Personnel entr. bénéficiaire'!$D$2:$D$200,A5)</f>
        <v>0</v>
      </c>
      <c r="P5" s="44">
        <f>N5+O5</f>
        <v>0</v>
      </c>
    </row>
    <row r="6" spans="1:16" ht="15" x14ac:dyDescent="0.2">
      <c r="A6" s="94" t="s">
        <v>36</v>
      </c>
      <c r="B6" s="45">
        <f>SUMIFS('Personnel entr. bénéficiaire'!$L$2:$L$200,'Personnel entr. bénéficiaire'!$A$2:$A$200,'BUDGET TOTAL '!$C$2,'Personnel entr. bénéficiaire'!$B$2:$B$200,"RI",'Personnel entr. bénéficiaire'!$D$2:$D$200,'BUDGET TOTAL '!A6)</f>
        <v>0</v>
      </c>
      <c r="C6" s="100">
        <f>SUMIFS('Personnel entr. bénéficiaire'!$L$2:$L$200,'Personnel entr. bénéficiaire'!$A$2:$A$200,'BUDGET TOTAL '!$C$2,'Personnel entr. bénéficiaire'!$B$2:$B$200,"DE",'Personnel entr. bénéficiaire'!$D$2:$D$200,'BUDGET TOTAL '!A6)</f>
        <v>0</v>
      </c>
      <c r="D6" s="44">
        <f>B6+C6</f>
        <v>0</v>
      </c>
      <c r="E6" s="45">
        <f>SUMIFS('Personnel entr. bénéficiaire'!$L$2:$L$200,'Personnel entr. bénéficiaire'!$A$2:$A$200,'BUDGET TOTAL '!$F$2,'Personnel entr. bénéficiaire'!$B$2:$B$200,"RI",'Personnel entr. bénéficiaire'!$D$2:$D$200,'BUDGET TOTAL '!A6)</f>
        <v>0</v>
      </c>
      <c r="F6" s="100">
        <f>SUMIFS('Personnel entr. bénéficiaire'!$L$2:$L$200,'Personnel entr. bénéficiaire'!$A$2:$A$200,'BUDGET TOTAL '!$F$2,'Personnel entr. bénéficiaire'!$B$2:$B$200,"DE",'Personnel entr. bénéficiaire'!$D$2:$D$200,'BUDGET TOTAL '!A6)</f>
        <v>0</v>
      </c>
      <c r="G6" s="44">
        <f>E6+F6</f>
        <v>0</v>
      </c>
      <c r="H6" s="45">
        <f>SUMIFS('Personnel entr. bénéficiaire'!$L$2:$L$200,'Personnel entr. bénéficiaire'!$A$2:$A$200,'BUDGET TOTAL '!$I$2,'Personnel entr. bénéficiaire'!$B$2:$B$200,"RI",'Personnel entr. bénéficiaire'!$D$2:$D$200,'BUDGET TOTAL '!A6)</f>
        <v>0</v>
      </c>
      <c r="I6" s="43">
        <f>SUMIFS('Personnel entr. bénéficiaire'!$L$2:$L$200,'Personnel entr. bénéficiaire'!$A$2:$A$200,'BUDGET TOTAL '!$I$2,'Personnel entr. bénéficiaire'!$B$2:$B$200,"DE",'Personnel entr. bénéficiaire'!$D$2:$D$200,'BUDGET TOTAL '!A6)</f>
        <v>0</v>
      </c>
      <c r="J6" s="44">
        <f>H6+I6</f>
        <v>0</v>
      </c>
      <c r="K6" s="45">
        <f>SUMIFS('Personnel entr. bénéficiaire'!$L$2:$L$200,'Personnel entr. bénéficiaire'!$A$2:$A$200,'BUDGET TOTAL '!$L$2,'Personnel entr. bénéficiaire'!$B$2:$B$200,"RI",'Personnel entr. bénéficiaire'!$D$2:$D$200,'BUDGET TOTAL '!A6)</f>
        <v>0</v>
      </c>
      <c r="L6" s="43">
        <f>SUMIFS('Personnel entr. bénéficiaire'!$L$2:$L$200,'Personnel entr. bénéficiaire'!$A$2:$A$200,'BUDGET TOTAL '!$L$2,'Personnel entr. bénéficiaire'!$B$2:$B$200,"DE",'Personnel entr. bénéficiaire'!$D$2:$D$200,'BUDGET TOTAL '!A6)</f>
        <v>0</v>
      </c>
      <c r="M6" s="44">
        <f>K6+L6</f>
        <v>0</v>
      </c>
      <c r="N6" s="45">
        <f>SUMIFS('Personnel entr. bénéficiaire'!$L$2:$L$200,'Personnel entr. bénéficiaire'!$A$2:$A$200,$O$2,'Personnel entr. bénéficiaire'!$B$2:$B$200,"RI",'Personnel entr. bénéficiaire'!$D$2:$D$200,A6)</f>
        <v>0</v>
      </c>
      <c r="O6" s="43">
        <f>SUMIFS('Personnel entr. bénéficiaire'!$L$2:$L$200,'Personnel entr. bénéficiaire'!$A$2:$A$200,$O$2,'Personnel entr. bénéficiaire'!$B$2:$B$200,"DE",'Personnel entr. bénéficiaire'!$D$2:$D$200,A6)</f>
        <v>0</v>
      </c>
      <c r="P6" s="44">
        <f>N6+O6</f>
        <v>0</v>
      </c>
    </row>
    <row r="7" spans="1:16" ht="15" x14ac:dyDescent="0.2">
      <c r="A7" s="95" t="s">
        <v>49</v>
      </c>
      <c r="B7" s="45">
        <f>SUMIFS('Personnel entr. bénéficiaire'!$L$2:$L$200,'Personnel entr. bénéficiaire'!$A$2:$A$200,'BUDGET TOTAL '!$C$2,'Personnel entr. bénéficiaire'!$B$2:$B$200,"RI",'Personnel entr. bénéficiaire'!$D$2:$D$200,'BUDGET TOTAL '!A7)</f>
        <v>0</v>
      </c>
      <c r="C7" s="100">
        <f>SUMIFS('Personnel entr. bénéficiaire'!$L$2:$L$200,'Personnel entr. bénéficiaire'!$A$2:$A$200,'BUDGET TOTAL '!$C$2,'Personnel entr. bénéficiaire'!$B$2:$B$200,"DE",'Personnel entr. bénéficiaire'!$D$2:$D$200,'BUDGET TOTAL '!A7)</f>
        <v>0</v>
      </c>
      <c r="D7" s="48">
        <f>B7+C7</f>
        <v>0</v>
      </c>
      <c r="E7" s="45">
        <f>SUMIFS('Personnel entr. bénéficiaire'!$L$2:$L$200,'Personnel entr. bénéficiaire'!$A$2:$A$200,'BUDGET TOTAL '!$F$2,'Personnel entr. bénéficiaire'!$B$2:$B$200,"RI",'Personnel entr. bénéficiaire'!$D$2:$D$200,'BUDGET TOTAL '!A7)</f>
        <v>0</v>
      </c>
      <c r="F7" s="100">
        <f>SUMIFS('Personnel entr. bénéficiaire'!$L$2:$L$200,'Personnel entr. bénéficiaire'!$A$2:$A$200,'BUDGET TOTAL '!$F$2,'Personnel entr. bénéficiaire'!$B$2:$B$200,"DE",'Personnel entr. bénéficiaire'!$D$2:$D$200,'BUDGET TOTAL '!A7)</f>
        <v>0</v>
      </c>
      <c r="G7" s="48">
        <f>E7+F7</f>
        <v>0</v>
      </c>
      <c r="H7" s="45">
        <f>SUMIFS('Personnel entr. bénéficiaire'!$L$2:$L$200,'Personnel entr. bénéficiaire'!$A$2:$A$200,'BUDGET TOTAL '!$I$2,'Personnel entr. bénéficiaire'!$B$2:$B$200,"RI",'Personnel entr. bénéficiaire'!$D$2:$D$200,'BUDGET TOTAL '!A7)</f>
        <v>0</v>
      </c>
      <c r="I7" s="43">
        <f>SUMIFS('Personnel entr. bénéficiaire'!$L$2:$L$200,'Personnel entr. bénéficiaire'!$A$2:$A$200,'BUDGET TOTAL '!$I$2,'Personnel entr. bénéficiaire'!$B$2:$B$200,"DE",'Personnel entr. bénéficiaire'!$D$2:$D$200,'BUDGET TOTAL '!A7)</f>
        <v>0</v>
      </c>
      <c r="J7" s="48">
        <f>H7+I7</f>
        <v>0</v>
      </c>
      <c r="K7" s="45">
        <f>SUMIFS('Personnel entr. bénéficiaire'!$L$2:$L$200,'Personnel entr. bénéficiaire'!$A$2:$A$200,'BUDGET TOTAL '!$L$2,'Personnel entr. bénéficiaire'!$B$2:$B$200,"RI",'Personnel entr. bénéficiaire'!$D$2:$D$200,'BUDGET TOTAL '!A7)</f>
        <v>0</v>
      </c>
      <c r="L7" s="43">
        <f>SUMIFS('Personnel entr. bénéficiaire'!$L$2:$L$200,'Personnel entr. bénéficiaire'!$A$2:$A$200,'BUDGET TOTAL '!$L$2,'Personnel entr. bénéficiaire'!$B$2:$B$200,"DE",'Personnel entr. bénéficiaire'!$D$2:$D$200,'BUDGET TOTAL '!A7)</f>
        <v>0</v>
      </c>
      <c r="M7" s="48">
        <f>K7+L7</f>
        <v>0</v>
      </c>
      <c r="N7" s="45">
        <f>SUMIFS('Personnel entr. bénéficiaire'!$L$2:$L$200,'Personnel entr. bénéficiaire'!$A$2:$A$200,$O$2,'Personnel entr. bénéficiaire'!$B$2:$B$200,"RI",'Personnel entr. bénéficiaire'!$D$2:$D$200,A7)</f>
        <v>0</v>
      </c>
      <c r="O7" s="43">
        <f>SUMIFS('Personnel entr. bénéficiaire'!$L$2:$L$200,'Personnel entr. bénéficiaire'!$A$2:$A$200,$O$2,'Personnel entr. bénéficiaire'!$B$2:$B$200,"DE",'Personnel entr. bénéficiaire'!$D$2:$D$200,A7)</f>
        <v>0</v>
      </c>
      <c r="P7" s="48">
        <f>N7+O7</f>
        <v>0</v>
      </c>
    </row>
    <row r="8" spans="1:16" ht="15.75" thickBot="1" x14ac:dyDescent="0.25">
      <c r="A8" s="136" t="s">
        <v>50</v>
      </c>
      <c r="B8" s="101">
        <f>SUMIFS('Personnel entr. bénéficiaire'!$L$2:$L$200,'Personnel entr. bénéficiaire'!$A$2:$A$200,'BUDGET TOTAL '!$C$2,'Personnel entr. bénéficiaire'!$B$2:$B$200,"RI",'Personnel entr. bénéficiaire'!$D$2:$D$200,'BUDGET TOTAL '!A8)</f>
        <v>0</v>
      </c>
      <c r="C8" s="133">
        <f>SUMIFS('Personnel entr. bénéficiaire'!$L$2:$L$200,'Personnel entr. bénéficiaire'!$A$2:$A$200,'BUDGET TOTAL '!$C$2,'Personnel entr. bénéficiaire'!$B$2:$B$200,"DE",'Personnel entr. bénéficiaire'!$D$2:$D$200,'BUDGET TOTAL '!A8)</f>
        <v>0</v>
      </c>
      <c r="D8" s="49">
        <f>B8+C8</f>
        <v>0</v>
      </c>
      <c r="E8" s="101">
        <f>SUMIFS('Personnel entr. bénéficiaire'!$L$2:$L$200,'Personnel entr. bénéficiaire'!$A$2:$A$200,'BUDGET TOTAL '!$F$2,'Personnel entr. bénéficiaire'!$B$2:$B$200,"RI",'Personnel entr. bénéficiaire'!$D$2:$D$200,'BUDGET TOTAL '!A8)</f>
        <v>0</v>
      </c>
      <c r="F8" s="134">
        <f>SUMIFS('Personnel entr. bénéficiaire'!$L$2:$L$200,'Personnel entr. bénéficiaire'!$A$2:$A$200,'BUDGET TOTAL '!$F$2,'Personnel entr. bénéficiaire'!$B$2:$B$200,"DE",'Personnel entr. bénéficiaire'!$D$2:$D$200,'BUDGET TOTAL '!A8)</f>
        <v>0</v>
      </c>
      <c r="G8" s="49">
        <f>E8+F8</f>
        <v>0</v>
      </c>
      <c r="H8" s="101">
        <f>SUMIFS('Personnel entr. bénéficiaire'!$L$2:$L$200,'Personnel entr. bénéficiaire'!$A$2:$A$200,'BUDGET TOTAL '!$I$2,'Personnel entr. bénéficiaire'!$B$2:$B$200,"RI",'Personnel entr. bénéficiaire'!$D$2:$D$200,'BUDGET TOTAL '!A8)</f>
        <v>0</v>
      </c>
      <c r="I8" s="102">
        <f>SUMIFS('Personnel entr. bénéficiaire'!$L$2:$L$200,'Personnel entr. bénéficiaire'!$A$2:$A$200,'BUDGET TOTAL '!$I$2,'Personnel entr. bénéficiaire'!$B$2:$B$200,"DE",'Personnel entr. bénéficiaire'!$D$2:$D$200,'BUDGET TOTAL '!A8)</f>
        <v>0</v>
      </c>
      <c r="J8" s="49">
        <f>H8+I8</f>
        <v>0</v>
      </c>
      <c r="K8" s="101">
        <f>SUMIFS('Personnel entr. bénéficiaire'!$L$2:$L$200,'Personnel entr. bénéficiaire'!$A$2:$A$200,'BUDGET TOTAL '!$L$2,'Personnel entr. bénéficiaire'!$B$2:$B$200,"RI",'Personnel entr. bénéficiaire'!$D$2:$D$200,'BUDGET TOTAL '!A8)</f>
        <v>0</v>
      </c>
      <c r="L8" s="102">
        <f>SUMIFS('Personnel entr. bénéficiaire'!$L$2:$L$200,'Personnel entr. bénéficiaire'!$A$2:$A$200,'BUDGET TOTAL '!$L$2,'Personnel entr. bénéficiaire'!$B$2:$B$200,"DE",'Personnel entr. bénéficiaire'!$D$2:$D$200,'BUDGET TOTAL '!A8)</f>
        <v>0</v>
      </c>
      <c r="M8" s="49">
        <f>K8+L8</f>
        <v>0</v>
      </c>
      <c r="N8" s="101">
        <f>SUMIFS('Personnel entr. bénéficiaire'!$L$2:$L$200,'Personnel entr. bénéficiaire'!$A$2:$A$200,$O$2,'Personnel entr. bénéficiaire'!$B$2:$B$200,"RI",'Personnel entr. bénéficiaire'!$D$2:$D$200,A8)</f>
        <v>0</v>
      </c>
      <c r="O8" s="102">
        <f>SUMIFS('Personnel entr. bénéficiaire'!$L$2:$L$200,'Personnel entr. bénéficiaire'!$A$2:$A$200,$O$2,'Personnel entr. bénéficiaire'!$B$2:$B$200,"DE",'Personnel entr. bénéficiaire'!$D$2:$D$200,A8)</f>
        <v>0</v>
      </c>
      <c r="P8" s="49">
        <f>N8+O8</f>
        <v>0</v>
      </c>
    </row>
    <row r="9" spans="1:16" ht="16.5" thickTop="1" x14ac:dyDescent="0.2">
      <c r="A9" s="137" t="s">
        <v>156</v>
      </c>
      <c r="B9" s="55">
        <f t="shared" ref="B9:M9" si="0">SUM(B5:B8)</f>
        <v>0</v>
      </c>
      <c r="C9" s="33">
        <f t="shared" si="0"/>
        <v>0</v>
      </c>
      <c r="D9" s="54">
        <f t="shared" si="0"/>
        <v>0</v>
      </c>
      <c r="E9" s="55">
        <f t="shared" si="0"/>
        <v>0</v>
      </c>
      <c r="F9" s="33">
        <f t="shared" si="0"/>
        <v>0</v>
      </c>
      <c r="G9" s="54">
        <f t="shared" si="0"/>
        <v>0</v>
      </c>
      <c r="H9" s="55">
        <f t="shared" si="0"/>
        <v>0</v>
      </c>
      <c r="I9" s="33">
        <f t="shared" si="0"/>
        <v>0</v>
      </c>
      <c r="J9" s="54">
        <f t="shared" si="0"/>
        <v>0</v>
      </c>
      <c r="K9" s="55">
        <f t="shared" si="0"/>
        <v>0</v>
      </c>
      <c r="L9" s="33">
        <f t="shared" si="0"/>
        <v>0</v>
      </c>
      <c r="M9" s="54">
        <f t="shared" si="0"/>
        <v>0</v>
      </c>
      <c r="N9" s="55">
        <f t="shared" ref="N9:P9" si="1">SUM(N5:N8)</f>
        <v>0</v>
      </c>
      <c r="O9" s="33">
        <f t="shared" si="1"/>
        <v>0</v>
      </c>
      <c r="P9" s="54">
        <f t="shared" si="1"/>
        <v>0</v>
      </c>
    </row>
    <row r="10" spans="1:16" ht="15.75" x14ac:dyDescent="0.2">
      <c r="A10" s="135" t="s">
        <v>134</v>
      </c>
      <c r="B10" s="45"/>
      <c r="C10" s="100"/>
      <c r="D10" s="48"/>
      <c r="E10" s="45"/>
      <c r="F10" s="100"/>
      <c r="G10" s="48"/>
      <c r="H10" s="45"/>
      <c r="I10" s="43"/>
      <c r="J10" s="48"/>
      <c r="K10" s="45"/>
      <c r="L10" s="43"/>
      <c r="M10" s="48"/>
      <c r="N10" s="45"/>
      <c r="O10" s="43"/>
      <c r="P10" s="48"/>
    </row>
    <row r="11" spans="1:16" ht="15" x14ac:dyDescent="0.2">
      <c r="A11" s="94" t="s">
        <v>33</v>
      </c>
      <c r="B11" s="45">
        <f>SUMIFS('Personnel entr. belge liée'!$M$2:$M$200,'Personnel entr. belge liée'!$A$2:$A$200,'BUDGET TOTAL '!$C$2,'Personnel entr. belge liée'!$C$2:$C$200,"RI",'Personnel entr. belge liée'!$E$2:$E$200,'BUDGET TOTAL '!A11)</f>
        <v>0</v>
      </c>
      <c r="C11" s="100">
        <f>SUMIFS('Personnel entr. belge liée'!$M$2:$M$200,'Personnel entr. belge liée'!$A$2:$A$200,'BUDGET TOTAL '!$C$2,'Personnel entr. belge liée'!$C$2:$C$200,"DE",'Personnel entr. belge liée'!$E$2:$E$200,'BUDGET TOTAL '!A11)</f>
        <v>0</v>
      </c>
      <c r="D11" s="48">
        <f>B11+C11</f>
        <v>0</v>
      </c>
      <c r="E11" s="45">
        <f>SUMIFS('Personnel entr. belge liée'!$M$2:$M$200,'Personnel entr. belge liée'!$A$2:$A$200,'BUDGET TOTAL '!$F$2,'Personnel entr. belge liée'!$C$2:$C$200,"RI",'Personnel entr. belge liée'!$E$2:$E$200,'BUDGET TOTAL '!A11)</f>
        <v>0</v>
      </c>
      <c r="F11" s="100">
        <f>SUMIFS('Personnel entr. belge liée'!$M$2:$M$200,'Personnel entr. belge liée'!$A$2:$A$200,'BUDGET TOTAL '!$F$2,'Personnel entr. belge liée'!$C$2:$C$200,"DE",'Personnel entr. belge liée'!$E$2:$E$200,'BUDGET TOTAL '!A11)</f>
        <v>0</v>
      </c>
      <c r="G11" s="48">
        <f>E11+F11</f>
        <v>0</v>
      </c>
      <c r="H11" s="45">
        <f>SUMIFS('Personnel entr. belge liée'!$M$2:$M$200,'Personnel entr. belge liée'!$A$2:$A$200,'BUDGET TOTAL '!$I$2,'Personnel entr. belge liée'!$C$2:$C$200,"RI",'Personnel entr. belge liée'!$E$2:$E$200,'BUDGET TOTAL '!A11)</f>
        <v>0</v>
      </c>
      <c r="I11" s="100">
        <f>SUMIFS('Personnel entr. belge liée'!$M$2:$M$200,'Personnel entr. belge liée'!$A$2:$A$200,'BUDGET TOTAL '!$I$2,'Personnel entr. belge liée'!$C$2:$C$200,"DE",'Personnel entr. belge liée'!$E$2:$E$200,'BUDGET TOTAL '!A11)</f>
        <v>0</v>
      </c>
      <c r="J11" s="48">
        <f>H11+I11</f>
        <v>0</v>
      </c>
      <c r="K11" s="45">
        <f>SUMIFS('Personnel entr. belge liée'!$M$2:$M$200,'Personnel entr. belge liée'!$A$2:$A$200,'BUDGET TOTAL '!$L$2,'Personnel entr. belge liée'!$C$2:$C$200,"RI",'Personnel entr. belge liée'!$E$2:$E$200,'BUDGET TOTAL '!A11)</f>
        <v>0</v>
      </c>
      <c r="L11" s="100">
        <f>SUMIFS('Personnel entr. belge liée'!$M$2:$M$200,'Personnel entr. belge liée'!$A$2:$A$200,'BUDGET TOTAL '!$L$2,'Personnel entr. belge liée'!$C$2:$C$200,"DE",'Personnel entr. belge liée'!$E$2:$E$200,'BUDGET TOTAL '!A11)</f>
        <v>0</v>
      </c>
      <c r="M11" s="48">
        <f>K11+L11</f>
        <v>0</v>
      </c>
      <c r="N11" s="45">
        <f>SUMIFS('Personnel entr. belge liée'!$M$2:$M$200,'Personnel entr. belge liée'!$A$2:$A$200,$O$2,'Personnel entr. belge liée'!$C$2:$C$200,"RI",'Personnel entr. belge liée'!$E$2:$E$200,A11)</f>
        <v>0</v>
      </c>
      <c r="O11" s="100">
        <f>SUMIFS('Personnel entr. belge liée'!$M$2:$M$200,'Personnel entr. belge liée'!$A$2:$A$200,$O$2,'Personnel entr. belge liée'!$C$2:$C$200,"DE",'Personnel entr. belge liée'!$E$2:$E$200,A11)</f>
        <v>0</v>
      </c>
      <c r="P11" s="48">
        <f>N11+O11</f>
        <v>0</v>
      </c>
    </row>
    <row r="12" spans="1:16" ht="15" x14ac:dyDescent="0.2">
      <c r="A12" s="94" t="s">
        <v>36</v>
      </c>
      <c r="B12" s="45">
        <f>SUMIFS('Personnel entr. belge liée'!$M$2:$M$200,'Personnel entr. belge liée'!$A$2:$A$200,'BUDGET TOTAL '!$C$2,'Personnel entr. belge liée'!$C$2:$C$200,"RI",'Personnel entr. belge liée'!$E$2:$E$200,'BUDGET TOTAL '!A12)</f>
        <v>0</v>
      </c>
      <c r="C12" s="100">
        <f>SUMIFS('Personnel entr. belge liée'!$M$2:$M$200,'Personnel entr. belge liée'!$A$2:$A$200,'BUDGET TOTAL '!$C$2,'Personnel entr. belge liée'!$C$2:$C$200,"DE",'Personnel entr. belge liée'!$E$2:$E$200,'BUDGET TOTAL '!A12)</f>
        <v>0</v>
      </c>
      <c r="D12" s="48">
        <f>B12+C12</f>
        <v>0</v>
      </c>
      <c r="E12" s="45">
        <f>SUMIFS('Personnel entr. belge liée'!$M$2:$M$200,'Personnel entr. belge liée'!$A$2:$A$200,'BUDGET TOTAL '!$F$2,'Personnel entr. belge liée'!$C$2:$C$200,"RI",'Personnel entr. belge liée'!$E$2:$E$200,'BUDGET TOTAL '!A12)</f>
        <v>0</v>
      </c>
      <c r="F12" s="100">
        <f>SUMIFS('Personnel entr. belge liée'!$M$2:$M$200,'Personnel entr. belge liée'!$A$2:$A$200,'BUDGET TOTAL '!$F$2,'Personnel entr. belge liée'!$C$2:$C$200,"DE",'Personnel entr. belge liée'!$E$2:$E$200,'BUDGET TOTAL '!A12)</f>
        <v>0</v>
      </c>
      <c r="G12" s="48">
        <f>E12+F12</f>
        <v>0</v>
      </c>
      <c r="H12" s="45">
        <f>SUMIFS('Personnel entr. belge liée'!$M$2:$M$200,'Personnel entr. belge liée'!$A$2:$A$200,'BUDGET TOTAL '!$I$2,'Personnel entr. belge liée'!$C$2:$C$200,"RI",'Personnel entr. belge liée'!$E$2:$E$200,'BUDGET TOTAL '!A12)</f>
        <v>0</v>
      </c>
      <c r="I12" s="100">
        <f>SUMIFS('Personnel entr. belge liée'!$M$2:$M$200,'Personnel entr. belge liée'!$A$2:$A$200,'BUDGET TOTAL '!$I$2,'Personnel entr. belge liée'!$C$2:$C$200,"DE",'Personnel entr. belge liée'!$E$2:$E$200,'BUDGET TOTAL '!A12)</f>
        <v>0</v>
      </c>
      <c r="J12" s="48">
        <f>H12+I12</f>
        <v>0</v>
      </c>
      <c r="K12" s="45">
        <f>SUMIFS('Personnel entr. belge liée'!$M$2:$M$200,'Personnel entr. belge liée'!$A$2:$A$200,'BUDGET TOTAL '!$L$2,'Personnel entr. belge liée'!$C$2:$C$200,"RI",'Personnel entr. belge liée'!$E$2:$E$200,'BUDGET TOTAL '!A12)</f>
        <v>0</v>
      </c>
      <c r="L12" s="100">
        <f>SUMIFS('Personnel entr. belge liée'!$M$2:$M$200,'Personnel entr. belge liée'!$A$2:$A$200,'BUDGET TOTAL '!$L$2,'Personnel entr. belge liée'!$C$2:$C$200,"DE",'Personnel entr. belge liée'!$E$2:$E$200,'BUDGET TOTAL '!A12)</f>
        <v>0</v>
      </c>
      <c r="M12" s="48">
        <f>K12+L12</f>
        <v>0</v>
      </c>
      <c r="N12" s="45">
        <f>SUMIFS('Personnel entr. belge liée'!$M$2:$M$200,'Personnel entr. belge liée'!$A$2:$A$200,$O$2,'Personnel entr. belge liée'!$C$2:$C$200,"RI",'Personnel entr. belge liée'!$E$2:$E$200,A12)</f>
        <v>0</v>
      </c>
      <c r="O12" s="100">
        <f>SUMIFS('Personnel entr. belge liée'!$M$2:$M$200,'Personnel entr. belge liée'!$A$2:$A$200,$O$2,'Personnel entr. belge liée'!$C$2:$C$200,"DE",'Personnel entr. belge liée'!$E$2:$E$200,A12)</f>
        <v>0</v>
      </c>
      <c r="P12" s="48">
        <f>N12+O12</f>
        <v>0</v>
      </c>
    </row>
    <row r="13" spans="1:16" ht="15" x14ac:dyDescent="0.2">
      <c r="A13" s="95" t="s">
        <v>49</v>
      </c>
      <c r="B13" s="45">
        <f>SUMIFS('Personnel entr. belge liée'!$M$2:$M$200,'Personnel entr. belge liée'!$A$2:$A$200,'BUDGET TOTAL '!$C$2,'Personnel entr. belge liée'!$C$2:$C$200,"RI",'Personnel entr. belge liée'!$E$2:$E$200,'BUDGET TOTAL '!A13)</f>
        <v>0</v>
      </c>
      <c r="C13" s="100">
        <f>SUMIFS('Personnel entr. belge liée'!$M$2:$M$200,'Personnel entr. belge liée'!$A$2:$A$200,'BUDGET TOTAL '!$C$2,'Personnel entr. belge liée'!$C$2:$C$200,"DE",'Personnel entr. belge liée'!$E$2:$E$200,'BUDGET TOTAL '!A13)</f>
        <v>0</v>
      </c>
      <c r="D13" s="48">
        <f>B13+C13</f>
        <v>0</v>
      </c>
      <c r="E13" s="45">
        <f>SUMIFS('Personnel entr. belge liée'!$M$2:$M$200,'Personnel entr. belge liée'!$A$2:$A$200,'BUDGET TOTAL '!$F$2,'Personnel entr. belge liée'!$C$2:$C$200,"RI",'Personnel entr. belge liée'!$E$2:$E$200,'BUDGET TOTAL '!A13)</f>
        <v>0</v>
      </c>
      <c r="F13" s="100">
        <f>SUMIFS('Personnel entr. belge liée'!$M$2:$M$200,'Personnel entr. belge liée'!$A$2:$A$200,'BUDGET TOTAL '!$F$2,'Personnel entr. belge liée'!$C$2:$C$200,"DE",'Personnel entr. belge liée'!$E$2:$E$200,'BUDGET TOTAL '!A13)</f>
        <v>0</v>
      </c>
      <c r="G13" s="48">
        <f>E13+F13</f>
        <v>0</v>
      </c>
      <c r="H13" s="45">
        <f>SUMIFS('Personnel entr. belge liée'!$M$2:$M$200,'Personnel entr. belge liée'!$A$2:$A$200,'BUDGET TOTAL '!$I$2,'Personnel entr. belge liée'!$C$2:$C$200,"RI",'Personnel entr. belge liée'!$E$2:$E$200,'BUDGET TOTAL '!A13)</f>
        <v>0</v>
      </c>
      <c r="I13" s="100">
        <f>SUMIFS('Personnel entr. belge liée'!$M$2:$M$200,'Personnel entr. belge liée'!$A$2:$A$200,'BUDGET TOTAL '!$I$2,'Personnel entr. belge liée'!$C$2:$C$200,"DE",'Personnel entr. belge liée'!$E$2:$E$200,'BUDGET TOTAL '!A13)</f>
        <v>0</v>
      </c>
      <c r="J13" s="48">
        <f>H13+I13</f>
        <v>0</v>
      </c>
      <c r="K13" s="45">
        <f>SUMIFS('Personnel entr. belge liée'!$M$2:$M$200,'Personnel entr. belge liée'!$A$2:$A$200,'BUDGET TOTAL '!$L$2,'Personnel entr. belge liée'!$C$2:$C$200,"RI",'Personnel entr. belge liée'!$E$2:$E$200,'BUDGET TOTAL '!A13)</f>
        <v>0</v>
      </c>
      <c r="L13" s="100">
        <f>SUMIFS('Personnel entr. belge liée'!$M$2:$M$200,'Personnel entr. belge liée'!$A$2:$A$200,'BUDGET TOTAL '!$L$2,'Personnel entr. belge liée'!$C$2:$C$200,"DE",'Personnel entr. belge liée'!$E$2:$E$200,'BUDGET TOTAL '!A13)</f>
        <v>0</v>
      </c>
      <c r="M13" s="48">
        <f>K13+L13</f>
        <v>0</v>
      </c>
      <c r="N13" s="45">
        <f>SUMIFS('Personnel entr. belge liée'!$M$2:$M$200,'Personnel entr. belge liée'!$A$2:$A$200,$O$2,'Personnel entr. belge liée'!$C$2:$C$200,"RI",'Personnel entr. belge liée'!$E$2:$E$200,A13)</f>
        <v>0</v>
      </c>
      <c r="O13" s="100">
        <f>SUMIFS('Personnel entr. belge liée'!$M$2:$M$200,'Personnel entr. belge liée'!$A$2:$A$200,$O$2,'Personnel entr. belge liée'!$C$2:$C$200,"DE",'Personnel entr. belge liée'!$E$2:$E$200,A13)</f>
        <v>0</v>
      </c>
      <c r="P13" s="48">
        <f>N13+O13</f>
        <v>0</v>
      </c>
    </row>
    <row r="14" spans="1:16" ht="15.75" thickBot="1" x14ac:dyDescent="0.25">
      <c r="A14" s="136" t="s">
        <v>50</v>
      </c>
      <c r="B14" s="101">
        <f>SUMIFS('Personnel entr. belge liée'!$M$2:$M$200,'Personnel entr. belge liée'!$A$2:$A$200,'BUDGET TOTAL '!$C$2,'Personnel entr. belge liée'!$C$2:$C$200,"RI",'Personnel entr. belge liée'!$E$2:$E$200,'BUDGET TOTAL '!A14)</f>
        <v>0</v>
      </c>
      <c r="C14" s="133">
        <f>SUMIFS('Personnel entr. belge liée'!$M$2:$M$200,'Personnel entr. belge liée'!$A$2:$A$200,'BUDGET TOTAL '!$C$2,'Personnel entr. belge liée'!$C$2:$C$200,"DE",'Personnel entr. belge liée'!$E$2:$E$200,'BUDGET TOTAL '!A14)</f>
        <v>0</v>
      </c>
      <c r="D14" s="49">
        <f>B14+C14</f>
        <v>0</v>
      </c>
      <c r="E14" s="101">
        <f>SUMIFS('Personnel entr. belge liée'!$M$2:$M$200,'Personnel entr. belge liée'!$A$2:$A$200,'BUDGET TOTAL '!$F$2,'Personnel entr. belge liée'!$C$2:$C$200,"RI",'Personnel entr. belge liée'!$E$2:$E$200,'BUDGET TOTAL '!A14)</f>
        <v>0</v>
      </c>
      <c r="F14" s="133">
        <f>SUMIFS('Personnel entr. belge liée'!$M$2:$M$200,'Personnel entr. belge liée'!$A$2:$A$200,'BUDGET TOTAL '!$F$2,'Personnel entr. belge liée'!$C$2:$C$200,"DE",'Personnel entr. belge liée'!$E$2:$E$200,'BUDGET TOTAL '!A14)</f>
        <v>0</v>
      </c>
      <c r="G14" s="49">
        <f>E14+F14</f>
        <v>0</v>
      </c>
      <c r="H14" s="101">
        <f>SUMIFS('Personnel entr. belge liée'!$M$2:$M$200,'Personnel entr. belge liée'!$A$2:$A$200,'BUDGET TOTAL '!$I$2,'Personnel entr. belge liée'!$C$2:$C$200,"RI",'Personnel entr. belge liée'!$E$2:$E$200,'BUDGET TOTAL '!A14)</f>
        <v>0</v>
      </c>
      <c r="I14" s="133">
        <f>SUMIFS('Personnel entr. belge liée'!$M$2:$M$200,'Personnel entr. belge liée'!$A$2:$A$200,'BUDGET TOTAL '!$I$2,'Personnel entr. belge liée'!$C$2:$C$200,"DE",'Personnel entr. belge liée'!$E$2:$E$200,'BUDGET TOTAL '!A14)</f>
        <v>0</v>
      </c>
      <c r="J14" s="49">
        <f>H14+I14</f>
        <v>0</v>
      </c>
      <c r="K14" s="101">
        <f>SUMIFS('Personnel entr. belge liée'!$M$2:$M$200,'Personnel entr. belge liée'!$A$2:$A$200,'BUDGET TOTAL '!$L$2,'Personnel entr. belge liée'!$C$2:$C$200,"RI",'Personnel entr. belge liée'!$E$2:$E$200,'BUDGET TOTAL '!A14)</f>
        <v>0</v>
      </c>
      <c r="L14" s="133">
        <f>SUMIFS('Personnel entr. belge liée'!$M$2:$M$200,'Personnel entr. belge liée'!$A$2:$A$200,'BUDGET TOTAL '!$L$2,'Personnel entr. belge liée'!$C$2:$C$200,"DE",'Personnel entr. belge liée'!$E$2:$E$200,'BUDGET TOTAL '!A14)</f>
        <v>0</v>
      </c>
      <c r="M14" s="49">
        <f>K14+L14</f>
        <v>0</v>
      </c>
      <c r="N14" s="101">
        <f>SUMIFS('Personnel entr. belge liée'!$M$2:$M$200,'Personnel entr. belge liée'!$A$2:$A$200,$O$2,'Personnel entr. belge liée'!$C$2:$C$200,"RI",'Personnel entr. belge liée'!$E$2:$E$200,A14)</f>
        <v>0</v>
      </c>
      <c r="O14" s="133">
        <f>SUMIFS('Personnel entr. belge liée'!$M$2:$M$200,'Personnel entr. belge liée'!$A$2:$A$200,$O$2,'Personnel entr. belge liée'!$C$2:$C$200,"DE",'Personnel entr. belge liée'!$E$2:$E$200,A14)</f>
        <v>0</v>
      </c>
      <c r="P14" s="49">
        <f>N14+O14</f>
        <v>0</v>
      </c>
    </row>
    <row r="15" spans="1:16" ht="16.5" thickTop="1" x14ac:dyDescent="0.2">
      <c r="A15" s="96" t="s">
        <v>135</v>
      </c>
      <c r="B15" s="55">
        <f t="shared" ref="B15:M15" si="2">SUM(B11:B14)</f>
        <v>0</v>
      </c>
      <c r="C15" s="33">
        <f t="shared" si="2"/>
        <v>0</v>
      </c>
      <c r="D15" s="54">
        <f t="shared" si="2"/>
        <v>0</v>
      </c>
      <c r="E15" s="55">
        <f t="shared" si="2"/>
        <v>0</v>
      </c>
      <c r="F15" s="33">
        <f t="shared" si="2"/>
        <v>0</v>
      </c>
      <c r="G15" s="54">
        <f t="shared" si="2"/>
        <v>0</v>
      </c>
      <c r="H15" s="55">
        <f t="shared" si="2"/>
        <v>0</v>
      </c>
      <c r="I15" s="33">
        <f t="shared" si="2"/>
        <v>0</v>
      </c>
      <c r="J15" s="54">
        <f t="shared" si="2"/>
        <v>0</v>
      </c>
      <c r="K15" s="55">
        <f t="shared" si="2"/>
        <v>0</v>
      </c>
      <c r="L15" s="33">
        <f t="shared" si="2"/>
        <v>0</v>
      </c>
      <c r="M15" s="54">
        <f t="shared" si="2"/>
        <v>0</v>
      </c>
      <c r="N15" s="55">
        <f t="shared" ref="N15:P15" si="3">SUM(N11:N14)</f>
        <v>0</v>
      </c>
      <c r="O15" s="33">
        <f t="shared" si="3"/>
        <v>0</v>
      </c>
      <c r="P15" s="54">
        <f t="shared" si="3"/>
        <v>0</v>
      </c>
    </row>
    <row r="16" spans="1:16" ht="15.75" x14ac:dyDescent="0.2">
      <c r="A16" s="97" t="s">
        <v>52</v>
      </c>
      <c r="B16" s="56"/>
      <c r="C16" s="34"/>
      <c r="D16" s="57"/>
      <c r="E16" s="56"/>
      <c r="F16" s="34"/>
      <c r="G16" s="57"/>
      <c r="H16" s="56"/>
      <c r="I16" s="34"/>
      <c r="J16" s="57"/>
      <c r="K16" s="56"/>
      <c r="L16" s="34"/>
      <c r="M16" s="57"/>
      <c r="N16" s="56"/>
      <c r="O16" s="34"/>
      <c r="P16" s="57"/>
    </row>
    <row r="17" spans="1:16" ht="15" x14ac:dyDescent="0.2">
      <c r="A17" s="95" t="s">
        <v>53</v>
      </c>
      <c r="B17" s="46">
        <f>SUMIFS('Protos-Démos (&gt;30k€)'!$F$2:$F$100,'Protos-Démos (&gt;30k€)'!A2:A100,'BUDGET TOTAL '!$C$2,'Protos-Démos (&gt;30k€)'!D2:D100,'BUDGET TOTAL '!$A$17)</f>
        <v>0</v>
      </c>
      <c r="C17" s="35"/>
      <c r="D17" s="48">
        <f>B17+C17</f>
        <v>0</v>
      </c>
      <c r="E17" s="46">
        <f>SUMIFS('Protos-Démos (&gt;30k€)'!$F$2:$F$100,'Protos-Démos (&gt;30k€)'!A2:A100,'BUDGET TOTAL '!$F$2,'Protos-Démos (&gt;30k€)'!D2:D100,'BUDGET TOTAL '!$A$17)</f>
        <v>0</v>
      </c>
      <c r="F17" s="35"/>
      <c r="G17" s="48">
        <f>E17+F17</f>
        <v>0</v>
      </c>
      <c r="H17" s="46">
        <f>SUMIFS('Protos-Démos (&gt;30k€)'!$F$2:$F$100,'Protos-Démos (&gt;30k€)'!A2:A100,'BUDGET TOTAL '!$I$2,'Protos-Démos (&gt;30k€)'!D2:D100,'BUDGET TOTAL '!$A$17)</f>
        <v>0</v>
      </c>
      <c r="I17" s="35"/>
      <c r="J17" s="48">
        <f>H17+I17</f>
        <v>0</v>
      </c>
      <c r="K17" s="46">
        <f>SUMIFS('Protos-Démos (&gt;30k€)'!$F$2:$F$100,'Protos-Démos (&gt;30k€)'!A2:A100,'BUDGET TOTAL '!$L$2,'Protos-Démos (&gt;30k€)'!D2:D100,'BUDGET TOTAL '!$A$17)</f>
        <v>0</v>
      </c>
      <c r="L17" s="35"/>
      <c r="M17" s="48">
        <f>K17+L17</f>
        <v>0</v>
      </c>
      <c r="N17" s="46">
        <f>SUMIFS('Protos-Démos (&gt;30k€)'!$F$2:$F$100,'Protos-Démos (&gt;30k€)'!A2:A100,$O$2,'Protos-Démos (&gt;30k€)'!D2:D100,'BUDGET TOTAL '!$A$17)</f>
        <v>0</v>
      </c>
      <c r="O17" s="35"/>
      <c r="P17" s="48">
        <f>N17+O17</f>
        <v>0</v>
      </c>
    </row>
    <row r="18" spans="1:16" ht="15" customHeight="1" thickBot="1" x14ac:dyDescent="0.25">
      <c r="A18" s="136" t="s">
        <v>141</v>
      </c>
      <c r="B18" s="138"/>
      <c r="C18" s="51">
        <f>SUMIFS('Protos-Démos (&gt;30k€)'!$F$2:$F$100,'Protos-Démos (&gt;30k€)'!A2:A100,'BUDGET TOTAL '!$C$2,'Protos-Démos (&gt;30k€)'!D2:D100,'BUDGET TOTAL '!$A$18)</f>
        <v>0</v>
      </c>
      <c r="D18" s="49">
        <f>B18+C18</f>
        <v>0</v>
      </c>
      <c r="E18" s="138"/>
      <c r="F18" s="51">
        <f>SUMIFS('Protos-Démos (&gt;30k€)'!$F$2:$F$100,'Protos-Démos (&gt;30k€)'!A2:A100,'BUDGET TOTAL '!$F$2,'Protos-Démos (&gt;30k€)'!D2:D100,'BUDGET TOTAL '!$A$18)</f>
        <v>0</v>
      </c>
      <c r="G18" s="49">
        <f>E18+F18</f>
        <v>0</v>
      </c>
      <c r="H18" s="138"/>
      <c r="I18" s="51">
        <f>SUMIFS('Protos-Démos (&gt;30k€)'!$F$2:$F$100,'Protos-Démos (&gt;30k€)'!A2:A100,'BUDGET TOTAL '!$I$2,'Protos-Démos (&gt;30k€)'!D2:D100,'BUDGET TOTAL '!$A$18)</f>
        <v>0</v>
      </c>
      <c r="J18" s="49">
        <f>H18+I18</f>
        <v>0</v>
      </c>
      <c r="K18" s="138"/>
      <c r="L18" s="51">
        <f>SUMIFS('Protos-Démos (&gt;30k€)'!$F$2:$F$100,'Protos-Démos (&gt;30k€)'!A2:A100,'BUDGET TOTAL '!$L$2,'Protos-Démos (&gt;30k€)'!D2:D100,'BUDGET TOTAL '!$A$18)</f>
        <v>0</v>
      </c>
      <c r="M18" s="49">
        <f>K18+L18</f>
        <v>0</v>
      </c>
      <c r="N18" s="138"/>
      <c r="O18" s="51">
        <f>SUMIFS('Protos-Démos (&gt;30k€)'!$F$2:$F$100,'Protos-Démos (&gt;30k€)'!A2:A100,$O$2,'Protos-Démos (&gt;30k€)'!D2:D100,'BUDGET TOTAL '!$A$18)</f>
        <v>0</v>
      </c>
      <c r="P18" s="49">
        <f>N18+O18</f>
        <v>0</v>
      </c>
    </row>
    <row r="19" spans="1:16" ht="16.5" thickTop="1" x14ac:dyDescent="0.2">
      <c r="A19" s="96" t="s">
        <v>136</v>
      </c>
      <c r="B19" s="55">
        <f t="shared" ref="B19:F19" si="4">SUM(B17:B18)</f>
        <v>0</v>
      </c>
      <c r="C19" s="33">
        <f t="shared" si="4"/>
        <v>0</v>
      </c>
      <c r="D19" s="54">
        <f>SUM(D17:D18)</f>
        <v>0</v>
      </c>
      <c r="E19" s="55">
        <f t="shared" si="4"/>
        <v>0</v>
      </c>
      <c r="F19" s="33">
        <f t="shared" si="4"/>
        <v>0</v>
      </c>
      <c r="G19" s="54">
        <f>SUM(G17:G18)</f>
        <v>0</v>
      </c>
      <c r="H19" s="55">
        <f t="shared" ref="H19:M19" si="5">SUM(H17:H18)</f>
        <v>0</v>
      </c>
      <c r="I19" s="33">
        <f t="shared" si="5"/>
        <v>0</v>
      </c>
      <c r="J19" s="54">
        <f t="shared" si="5"/>
        <v>0</v>
      </c>
      <c r="K19" s="55">
        <f t="shared" si="5"/>
        <v>0</v>
      </c>
      <c r="L19" s="33">
        <f t="shared" si="5"/>
        <v>0</v>
      </c>
      <c r="M19" s="54">
        <f t="shared" si="5"/>
        <v>0</v>
      </c>
      <c r="N19" s="55">
        <f t="shared" ref="N19:P19" si="6">SUM(N17:N18)</f>
        <v>0</v>
      </c>
      <c r="O19" s="33">
        <f t="shared" si="6"/>
        <v>0</v>
      </c>
      <c r="P19" s="54">
        <f t="shared" si="6"/>
        <v>0</v>
      </c>
    </row>
    <row r="20" spans="1:16" s="21" customFormat="1" ht="31.5" x14ac:dyDescent="0.2">
      <c r="A20" s="97" t="s">
        <v>138</v>
      </c>
      <c r="B20" s="56"/>
      <c r="C20" s="34"/>
      <c r="D20" s="57"/>
      <c r="E20" s="56"/>
      <c r="F20" s="34"/>
      <c r="G20" s="57"/>
      <c r="H20" s="56"/>
      <c r="I20" s="34"/>
      <c r="J20" s="57"/>
      <c r="K20" s="56"/>
      <c r="L20" s="34"/>
      <c r="M20" s="57"/>
      <c r="N20" s="56"/>
      <c r="O20" s="34"/>
      <c r="P20" s="57"/>
    </row>
    <row r="21" spans="1:16" s="21" customFormat="1" ht="15" customHeight="1" x14ac:dyDescent="0.2">
      <c r="A21" s="95" t="s">
        <v>58</v>
      </c>
      <c r="B21" s="46">
        <f>SUMIFS('ST entr. bénéficiaire (&gt;30k€)'!$G$2:$G$100,'ST entr. bénéficiaire (&gt;30k€)'!$A$2:$A$100,'BUDGET TOTAL '!$C$2,'ST entr. bénéficiaire (&gt;30k€)'!$D$2:$D$100,'BUDGET TOTAL '!$A$21,'ST entr. bénéficiaire (&gt;30k€)'!$B$2:$B$100,"RI")</f>
        <v>0</v>
      </c>
      <c r="C21" s="47">
        <f>SUMIFS('ST entr. bénéficiaire (&gt;30k€)'!$G$2:$G$100,'ST entr. bénéficiaire (&gt;30k€)'!$A$2:$A$100,'BUDGET TOTAL '!$C$2,'ST entr. bénéficiaire (&gt;30k€)'!$D$2:$D$100,'BUDGET TOTAL '!$A$21,'ST entr. bénéficiaire (&gt;30k€)'!$B$2:$B$100,"DE")</f>
        <v>0</v>
      </c>
      <c r="D21" s="48">
        <f>B21+C21</f>
        <v>0</v>
      </c>
      <c r="E21" s="46">
        <f>SUMIFS('ST entr. bénéficiaire (&gt;30k€)'!$G$2:$G$100,'ST entr. bénéficiaire (&gt;30k€)'!$A$2:$A$100,'BUDGET TOTAL '!$F$2,'ST entr. bénéficiaire (&gt;30k€)'!$D$2:$D$100,'BUDGET TOTAL '!$A$21,'ST entr. bénéficiaire (&gt;30k€)'!$B$2:$B$100,"RI")</f>
        <v>0</v>
      </c>
      <c r="F21" s="47">
        <f>SUMIFS('ST entr. bénéficiaire (&gt;30k€)'!$G$2:$G$100,'ST entr. bénéficiaire (&gt;30k€)'!$A$2:$A$100,'BUDGET TOTAL '!$F$2,'ST entr. bénéficiaire (&gt;30k€)'!$D$2:$D$100,'BUDGET TOTAL '!$A$21,'ST entr. bénéficiaire (&gt;30k€)'!$B$2:$B$100,"DE")</f>
        <v>0</v>
      </c>
      <c r="G21" s="48">
        <f>E21+F21</f>
        <v>0</v>
      </c>
      <c r="H21" s="46">
        <f>SUMIFS('ST entr. bénéficiaire (&gt;30k€)'!$G$2:$G$100,'ST entr. bénéficiaire (&gt;30k€)'!$A$2:$A$100,'BUDGET TOTAL '!$I$2,'ST entr. bénéficiaire (&gt;30k€)'!$D$2:$D$100,'BUDGET TOTAL '!$A$21,'ST entr. bénéficiaire (&gt;30k€)'!$B$2:$B$100,"RI")</f>
        <v>0</v>
      </c>
      <c r="I21" s="47">
        <f>SUMIFS('ST entr. bénéficiaire (&gt;30k€)'!$G$2:$G$100,'ST entr. bénéficiaire (&gt;30k€)'!$A$2:$A$100,'BUDGET TOTAL '!$I$2,'ST entr. bénéficiaire (&gt;30k€)'!$D$2:$D$100,'BUDGET TOTAL '!$A$21,'ST entr. bénéficiaire (&gt;30k€)'!$B$2:$B$100,"DE")</f>
        <v>0</v>
      </c>
      <c r="J21" s="48">
        <f>H21+I21</f>
        <v>0</v>
      </c>
      <c r="K21" s="46">
        <f>SUMIFS('ST entr. bénéficiaire (&gt;30k€)'!$G$2:$G$100,'ST entr. bénéficiaire (&gt;30k€)'!$A$2:$A$100,'BUDGET TOTAL '!$L$2,'ST entr. bénéficiaire (&gt;30k€)'!$D$2:$D$100,'BUDGET TOTAL '!$A$21,'ST entr. bénéficiaire (&gt;30k€)'!$B$2:$B$100,"RI")</f>
        <v>0</v>
      </c>
      <c r="L21" s="47">
        <f>SUMIFS('ST entr. bénéficiaire (&gt;30k€)'!$G$2:$G$100,'ST entr. bénéficiaire (&gt;30k€)'!$A$2:$A$100,'BUDGET TOTAL '!$L$2,'ST entr. bénéficiaire (&gt;30k€)'!$D$2:$D$100,'BUDGET TOTAL '!$A$21,'ST entr. bénéficiaire (&gt;30k€)'!$B$2:$B$100,"DE")</f>
        <v>0</v>
      </c>
      <c r="M21" s="48">
        <f>K21+L21</f>
        <v>0</v>
      </c>
      <c r="N21" s="46">
        <f>SUMIFS('ST entr. bénéficiaire (&gt;30k€)'!$G$2:$G$100,'ST entr. bénéficiaire (&gt;30k€)'!$A$2:$A$100,$O$2,'ST entr. bénéficiaire (&gt;30k€)'!$D$2:$D$100,'BUDGET TOTAL '!$A$21,'ST entr. bénéficiaire (&gt;30k€)'!$B$2:$B$100,"RI")</f>
        <v>0</v>
      </c>
      <c r="O21" s="47">
        <f>SUMIFS('ST entr. bénéficiaire (&gt;30k€)'!$G$2:$G$100,'ST entr. bénéficiaire (&gt;30k€)'!$A$2:$A$100,$O$2,'ST entr. bénéficiaire (&gt;30k€)'!$D$2:$D$100,'BUDGET TOTAL '!$A$21,'ST entr. bénéficiaire (&gt;30k€)'!$B$2:$B$100,"DE")</f>
        <v>0</v>
      </c>
      <c r="P21" s="48">
        <f>N21+O21</f>
        <v>0</v>
      </c>
    </row>
    <row r="22" spans="1:16" ht="15" customHeight="1" x14ac:dyDescent="0.2">
      <c r="A22" s="95" t="s">
        <v>140</v>
      </c>
      <c r="B22" s="46">
        <f>SUMIFS('ST entr. bénéficiaire (&gt;30k€)'!$G$2:$G$100,'ST entr. bénéficiaire (&gt;30k€)'!$A$2:$A$100,'BUDGET TOTAL '!$C$2,'ST entr. bénéficiaire (&gt;30k€)'!$D$2:$D$100,'BUDGET TOTAL '!$A$22,'ST entr. bénéficiaire (&gt;30k€)'!$B$2:$B$100,"RI")</f>
        <v>0</v>
      </c>
      <c r="C22" s="47">
        <f>SUMIFS('ST entr. bénéficiaire (&gt;30k€)'!$G$2:$G$100,'ST entr. bénéficiaire (&gt;30k€)'!$A$2:$A$100,'BUDGET TOTAL '!$C$2,'ST entr. bénéficiaire (&gt;30k€)'!$D$2:$D$100,'BUDGET TOTAL '!$A$22,'ST entr. bénéficiaire (&gt;30k€)'!$B$2:$B$100,"DE")</f>
        <v>0</v>
      </c>
      <c r="D22" s="48">
        <f>B22+C22</f>
        <v>0</v>
      </c>
      <c r="E22" s="46">
        <f>SUMIFS('ST entr. bénéficiaire (&gt;30k€)'!$G$2:$G$100,'ST entr. bénéficiaire (&gt;30k€)'!$A$2:$A$100,'BUDGET TOTAL '!$F$2,'ST entr. bénéficiaire (&gt;30k€)'!$D$2:$D$100,'BUDGET TOTAL '!$A$22,'ST entr. bénéficiaire (&gt;30k€)'!$B$2:$B$100,"RI")</f>
        <v>0</v>
      </c>
      <c r="F22" s="47">
        <f>SUMIFS('ST entr. bénéficiaire (&gt;30k€)'!$G$2:$G$100,'ST entr. bénéficiaire (&gt;30k€)'!$A$2:$A$100,'BUDGET TOTAL '!$F$2,'ST entr. bénéficiaire (&gt;30k€)'!$D$2:$D$100,'BUDGET TOTAL '!$A$22,'ST entr. bénéficiaire (&gt;30k€)'!$B$2:$B$100,"DE")</f>
        <v>0</v>
      </c>
      <c r="G22" s="48">
        <f>E22+F22</f>
        <v>0</v>
      </c>
      <c r="H22" s="46">
        <f>SUMIFS('ST entr. bénéficiaire (&gt;30k€)'!$G$2:$G$100,'ST entr. bénéficiaire (&gt;30k€)'!$A$2:$A$100,'BUDGET TOTAL '!$I$2,'ST entr. bénéficiaire (&gt;30k€)'!$D$2:$D$100,'BUDGET TOTAL '!$A$22,'ST entr. bénéficiaire (&gt;30k€)'!$B$2:$B$100,"RI")</f>
        <v>0</v>
      </c>
      <c r="I22" s="47">
        <f>SUMIFS('ST entr. bénéficiaire (&gt;30k€)'!$G$2:$G$100,'ST entr. bénéficiaire (&gt;30k€)'!$A$2:$A$100,'BUDGET TOTAL '!$I$2,'ST entr. bénéficiaire (&gt;30k€)'!$D$2:$D$100,'BUDGET TOTAL '!$A$22,'ST entr. bénéficiaire (&gt;30k€)'!$B$2:$B$100,"DE")</f>
        <v>0</v>
      </c>
      <c r="J22" s="48">
        <f>H22+I22</f>
        <v>0</v>
      </c>
      <c r="K22" s="46">
        <f>SUMIFS('ST entr. bénéficiaire (&gt;30k€)'!$G$2:$G$100,'ST entr. bénéficiaire (&gt;30k€)'!$A$2:$A$100,'BUDGET TOTAL '!$L$2,'ST entr. bénéficiaire (&gt;30k€)'!$D$2:$D$100,'BUDGET TOTAL '!$A$22,'ST entr. bénéficiaire (&gt;30k€)'!$B$2:$B$100,"RI")</f>
        <v>0</v>
      </c>
      <c r="L22" s="47">
        <f>SUMIFS('ST entr. bénéficiaire (&gt;30k€)'!$G$2:$G$100,'ST entr. bénéficiaire (&gt;30k€)'!$A$2:$A$100,'BUDGET TOTAL '!$L$2,'ST entr. bénéficiaire (&gt;30k€)'!$D$2:$D$100,'BUDGET TOTAL '!$A$22,'ST entr. bénéficiaire (&gt;30k€)'!$B$2:$B$100,"DE")</f>
        <v>0</v>
      </c>
      <c r="M22" s="48">
        <f>K22+L22</f>
        <v>0</v>
      </c>
      <c r="N22" s="46">
        <f>SUMIFS('ST entr. bénéficiaire (&gt;30k€)'!$G$2:$G$100,'ST entr. bénéficiaire (&gt;30k€)'!$A$2:$A$100,$O$2,'ST entr. bénéficiaire (&gt;30k€)'!$D$2:$D$100,'BUDGET TOTAL '!$A$22,'ST entr. bénéficiaire (&gt;30k€)'!$B$2:$B$100,"RI")</f>
        <v>0</v>
      </c>
      <c r="O22" s="47">
        <f>SUMIFS('ST entr. bénéficiaire (&gt;30k€)'!$G$2:$G$100,'ST entr. bénéficiaire (&gt;30k€)'!$A$2:$A$100,$O$2,'ST entr. bénéficiaire (&gt;30k€)'!$D$2:$D$100,'BUDGET TOTAL '!$A$22,'ST entr. bénéficiaire (&gt;30k€)'!$B$2:$B$100,"DE")</f>
        <v>0</v>
      </c>
      <c r="P22" s="48">
        <f>N22+O22</f>
        <v>0</v>
      </c>
    </row>
    <row r="23" spans="1:16" ht="15" customHeight="1" thickBot="1" x14ac:dyDescent="0.25">
      <c r="A23" s="136" t="s">
        <v>154</v>
      </c>
      <c r="B23" s="50">
        <f>SUMIFS('ST entr. bénéficiaire (&gt;30k€)'!$G$2:$G$100,'ST entr. bénéficiaire (&gt;30k€)'!$A$2:$A$100,'BUDGET TOTAL '!$C$2,'ST entr. bénéficiaire (&gt;30k€)'!$D$2:$D$100,'BUDGET TOTAL '!$A$23,'ST entr. bénéficiaire (&gt;30k€)'!$B$2:$B$100,"RI")</f>
        <v>0</v>
      </c>
      <c r="C23" s="51">
        <f>SUMIFS('ST entr. bénéficiaire (&gt;30k€)'!$G$2:$G$100,'ST entr. bénéficiaire (&gt;30k€)'!$A$2:$A$100,'BUDGET TOTAL '!$C$2,'ST entr. bénéficiaire (&gt;30k€)'!$D$2:$D$100,'BUDGET TOTAL '!$A$23,'ST entr. bénéficiaire (&gt;30k€)'!$B$2:$B$100,"DE")</f>
        <v>0</v>
      </c>
      <c r="D23" s="49">
        <f>B23+C23</f>
        <v>0</v>
      </c>
      <c r="E23" s="50">
        <f>SUMIFS('ST entr. bénéficiaire (&gt;30k€)'!$G$2:$G$100,'ST entr. bénéficiaire (&gt;30k€)'!$A$2:$A$100,'BUDGET TOTAL '!$F$2,'ST entr. bénéficiaire (&gt;30k€)'!$D$2:$D$100,'BUDGET TOTAL '!$A$23,'ST entr. bénéficiaire (&gt;30k€)'!$B$2:$B$100,"RI")</f>
        <v>0</v>
      </c>
      <c r="F23" s="51">
        <f>SUMIFS('ST entr. bénéficiaire (&gt;30k€)'!$G$2:$G$100,'ST entr. bénéficiaire (&gt;30k€)'!$A$2:$A$100,'BUDGET TOTAL '!$F$2,'ST entr. bénéficiaire (&gt;30k€)'!$D$2:$D$100,'BUDGET TOTAL '!$A$23,'ST entr. bénéficiaire (&gt;30k€)'!$B$2:$B$100,"DE")</f>
        <v>0</v>
      </c>
      <c r="G23" s="49">
        <f>E23+F23</f>
        <v>0</v>
      </c>
      <c r="H23" s="50">
        <f>SUMIFS('ST entr. bénéficiaire (&gt;30k€)'!$G$2:$G$100,'ST entr. bénéficiaire (&gt;30k€)'!$A$2:$A$100,'BUDGET TOTAL '!$I$2,'ST entr. bénéficiaire (&gt;30k€)'!$D$2:$D$100,'BUDGET TOTAL '!$A$23,'ST entr. bénéficiaire (&gt;30k€)'!$B$2:$B$100,"RI")</f>
        <v>0</v>
      </c>
      <c r="I23" s="51">
        <f>SUMIFS('ST entr. bénéficiaire (&gt;30k€)'!$G$2:$G$100,'ST entr. bénéficiaire (&gt;30k€)'!$A$2:$A$100,'BUDGET TOTAL '!$I$2,'ST entr. bénéficiaire (&gt;30k€)'!$D$2:$D$100,'BUDGET TOTAL '!$A$23,'ST entr. bénéficiaire (&gt;30k€)'!$B$2:$B$100,"DE")</f>
        <v>0</v>
      </c>
      <c r="J23" s="49">
        <f>H23+I23</f>
        <v>0</v>
      </c>
      <c r="K23" s="50">
        <f>SUMIFS('ST entr. bénéficiaire (&gt;30k€)'!$G$2:$G$100,'ST entr. bénéficiaire (&gt;30k€)'!$A$2:$A$100,'BUDGET TOTAL '!$L$2,'ST entr. bénéficiaire (&gt;30k€)'!$D$2:$D$100,'BUDGET TOTAL '!$A$23,'ST entr. bénéficiaire (&gt;30k€)'!$B$2:$B$100,"RI")</f>
        <v>0</v>
      </c>
      <c r="L23" s="51">
        <f>SUMIFS('ST entr. bénéficiaire (&gt;30k€)'!$G$2:$G$100,'ST entr. bénéficiaire (&gt;30k€)'!$A$2:$A$100,'BUDGET TOTAL '!$L$2,'ST entr. bénéficiaire (&gt;30k€)'!$D$2:$D$100,'BUDGET TOTAL '!$A$23,'ST entr. bénéficiaire (&gt;30k€)'!$B$2:$B$100,"DE")</f>
        <v>0</v>
      </c>
      <c r="M23" s="49">
        <f>K23+L23</f>
        <v>0</v>
      </c>
      <c r="N23" s="50">
        <f>SUMIFS('ST entr. bénéficiaire (&gt;30k€)'!$G$2:$G$100,'ST entr. bénéficiaire (&gt;30k€)'!$A$2:$A$100,$O$2,'ST entr. bénéficiaire (&gt;30k€)'!$D$2:$D$100,'BUDGET TOTAL '!$A$23,'ST entr. bénéficiaire (&gt;30k€)'!$B$2:$B$100,"RI")</f>
        <v>0</v>
      </c>
      <c r="O23" s="51">
        <f>SUMIFS('ST entr. bénéficiaire (&gt;30k€)'!$G$2:$G$100,'ST entr. bénéficiaire (&gt;30k€)'!$A$2:$A$100,$O$2,'ST entr. bénéficiaire (&gt;30k€)'!$D$2:$D$100,'BUDGET TOTAL '!$A$23,'ST entr. bénéficiaire (&gt;30k€)'!$B$2:$B$100,"DE")</f>
        <v>0</v>
      </c>
      <c r="P23" s="49">
        <f>N23+O23</f>
        <v>0</v>
      </c>
    </row>
    <row r="24" spans="1:16" ht="32.25" thickTop="1" x14ac:dyDescent="0.2">
      <c r="A24" s="96" t="s">
        <v>143</v>
      </c>
      <c r="B24" s="55">
        <f t="shared" ref="B24:M24" si="7">SUM(B21:B23)</f>
        <v>0</v>
      </c>
      <c r="C24" s="33">
        <f t="shared" si="7"/>
        <v>0</v>
      </c>
      <c r="D24" s="54">
        <f t="shared" si="7"/>
        <v>0</v>
      </c>
      <c r="E24" s="55">
        <f t="shared" si="7"/>
        <v>0</v>
      </c>
      <c r="F24" s="33">
        <f t="shared" si="7"/>
        <v>0</v>
      </c>
      <c r="G24" s="54">
        <f t="shared" si="7"/>
        <v>0</v>
      </c>
      <c r="H24" s="55">
        <f t="shared" si="7"/>
        <v>0</v>
      </c>
      <c r="I24" s="33">
        <f t="shared" si="7"/>
        <v>0</v>
      </c>
      <c r="J24" s="54">
        <f t="shared" si="7"/>
        <v>0</v>
      </c>
      <c r="K24" s="55">
        <f t="shared" si="7"/>
        <v>0</v>
      </c>
      <c r="L24" s="33">
        <f t="shared" si="7"/>
        <v>0</v>
      </c>
      <c r="M24" s="54">
        <f t="shared" si="7"/>
        <v>0</v>
      </c>
      <c r="N24" s="55">
        <f t="shared" ref="N24:P24" si="8">SUM(N21:N23)</f>
        <v>0</v>
      </c>
      <c r="O24" s="33">
        <f t="shared" si="8"/>
        <v>0</v>
      </c>
      <c r="P24" s="54">
        <f t="shared" si="8"/>
        <v>0</v>
      </c>
    </row>
    <row r="25" spans="1:16" ht="31.5" x14ac:dyDescent="0.2">
      <c r="A25" s="97" t="s">
        <v>145</v>
      </c>
      <c r="B25" s="56"/>
      <c r="C25" s="34"/>
      <c r="D25" s="57"/>
      <c r="E25" s="56"/>
      <c r="F25" s="34"/>
      <c r="G25" s="57"/>
      <c r="H25" s="56"/>
      <c r="I25" s="34"/>
      <c r="J25" s="57"/>
      <c r="K25" s="56"/>
      <c r="L25" s="34"/>
      <c r="M25" s="57"/>
      <c r="N25" s="56"/>
      <c r="O25" s="34"/>
      <c r="P25" s="57"/>
    </row>
    <row r="26" spans="1:16" ht="15" x14ac:dyDescent="0.2">
      <c r="A26" s="95" t="s">
        <v>137</v>
      </c>
      <c r="B26" s="103">
        <f>SUMIFS('ST entr. liée (&gt;30k)'!$G$2:$G$100,'ST entr. liée (&gt;30k)'!$A$2:$A$100,'BUDGET TOTAL '!$C$2,'ST entr. liée (&gt;30k)'!$D$2:$D$100,'BUDGET TOTAL '!$A$26,'ST entr. liée (&gt;30k)'!$B$2:$B$100,"RI")</f>
        <v>0</v>
      </c>
      <c r="C26" s="47">
        <f>SUMIFS('ST entr. liée (&gt;30k)'!$G$2:$G$100,'ST entr. liée (&gt;30k)'!$A$2:$A$100,'BUDGET TOTAL '!$C$2,'ST entr. liée (&gt;30k)'!$D$2:$D$100,'BUDGET TOTAL '!$A$26,'ST entr. liée (&gt;30k)'!$B$2:$B$100,"DE")</f>
        <v>0</v>
      </c>
      <c r="D26" s="48">
        <f>B26+C26</f>
        <v>0</v>
      </c>
      <c r="E26" s="46">
        <f>SUMIFS('ST entr. liée (&gt;30k)'!$G$2:$G$100,'ST entr. liée (&gt;30k)'!$A$2:$A$100,'BUDGET TOTAL '!$F$2,'ST entr. liée (&gt;30k)'!$D$2:$D$100,'BUDGET TOTAL '!$A$26,'ST entr. liée (&gt;30k)'!$B$2:$B$100,"RI")</f>
        <v>0</v>
      </c>
      <c r="F26" s="47">
        <f>SUMIFS('ST entr. liée (&gt;30k)'!$G$2:$G$100,'ST entr. liée (&gt;30k)'!$A$2:$A$100,'BUDGET TOTAL '!$F$2,'ST entr. liée (&gt;30k)'!$D$2:$D$100,'BUDGET TOTAL '!$A$26,'ST entr. liée (&gt;30k)'!$B$2:$B$100,"DE")</f>
        <v>0</v>
      </c>
      <c r="G26" s="48">
        <f>E26+F26</f>
        <v>0</v>
      </c>
      <c r="H26" s="46">
        <f>SUMIFS('ST entr. liée (&gt;30k)'!$G$2:$G$100,'ST entr. liée (&gt;30k)'!$A$2:$A$100,'BUDGET TOTAL '!$I$2,'ST entr. liée (&gt;30k)'!$D$2:$D$100,'BUDGET TOTAL '!$A$26,'ST entr. liée (&gt;30k)'!$B$2:$B$100,"RI")</f>
        <v>0</v>
      </c>
      <c r="I26" s="47">
        <f>SUMIFS('ST entr. liée (&gt;30k)'!$G$2:$G$100,'ST entr. liée (&gt;30k)'!$A$2:$A$100,'BUDGET TOTAL '!$I$2,'ST entr. liée (&gt;30k)'!$D$2:$D$100,'BUDGET TOTAL '!$A$26,'ST entr. liée (&gt;30k)'!$B$2:$B$100,"DE")</f>
        <v>0</v>
      </c>
      <c r="J26" s="48">
        <f>H26+I26</f>
        <v>0</v>
      </c>
      <c r="K26" s="46">
        <f>SUMIFS('ST entr. liée (&gt;30k)'!$G$2:$G$100,'ST entr. liée (&gt;30k)'!$A$2:$A$100,'BUDGET TOTAL '!$L$2,'ST entr. liée (&gt;30k)'!$D$2:$D$100,'BUDGET TOTAL '!$A$26,'ST entr. liée (&gt;30k)'!$B$2:$B$100,"RI")</f>
        <v>0</v>
      </c>
      <c r="L26" s="47">
        <f>SUMIFS('ST entr. liée (&gt;30k)'!$G$2:$G$100,'ST entr. liée (&gt;30k)'!$A$2:$A$100,'BUDGET TOTAL '!$L$2,'ST entr. liée (&gt;30k)'!$D$2:$D$100,'BUDGET TOTAL '!$A$26,'ST entr. liée (&gt;30k)'!$B$2:$B$100,"DE")</f>
        <v>0</v>
      </c>
      <c r="M26" s="48">
        <f>K26+L26</f>
        <v>0</v>
      </c>
      <c r="N26" s="46">
        <f>SUMIFS('ST entr. liée (&gt;30k)'!$G$2:$G$100,'ST entr. liée (&gt;30k)'!$A$2:$A$100,$O$2,'ST entr. liée (&gt;30k)'!$D$2:$D$100,'BUDGET TOTAL '!$A$26,'ST entr. liée (&gt;30k)'!$B$2:$B$100,"RI")</f>
        <v>0</v>
      </c>
      <c r="O26" s="47">
        <f>SUMIFS('ST entr. liée (&gt;30k)'!$G$2:$G$100,'ST entr. liée (&gt;30k)'!$A$2:$A$100,$O$2,'ST entr. liée (&gt;30k)'!$D$2:$D$100,'BUDGET TOTAL '!$A$26,'ST entr. liée (&gt;30k)'!$B$2:$B$100,"DE")</f>
        <v>0</v>
      </c>
      <c r="P26" s="48">
        <f>N26+O26</f>
        <v>0</v>
      </c>
    </row>
    <row r="27" spans="1:16" ht="15" x14ac:dyDescent="0.2">
      <c r="A27" s="95" t="s">
        <v>139</v>
      </c>
      <c r="B27" s="103">
        <f>SUMIFS('ST entr. liée (&gt;30k)'!$G$2:$G$100,'ST entr. liée (&gt;30k)'!$A$2:$A$100,'BUDGET TOTAL '!$C$2,'ST entr. liée (&gt;30k)'!$D$2:$D$100,'BUDGET TOTAL '!$A$27,'ST entr. liée (&gt;30k)'!$B$2:$B$100,"RI")</f>
        <v>0</v>
      </c>
      <c r="C27" s="47">
        <f>SUMIFS('ST entr. liée (&gt;30k)'!$G$2:$G$100,'ST entr. liée (&gt;30k)'!$A$2:$A$100,'BUDGET TOTAL '!$C$2,'ST entr. liée (&gt;30k)'!$D$2:$D$100,'BUDGET TOTAL '!$A$27,'ST entr. liée (&gt;30k)'!$B$2:$B$100,"DE")</f>
        <v>0</v>
      </c>
      <c r="D27" s="48">
        <f>B27+C27</f>
        <v>0</v>
      </c>
      <c r="E27" s="46">
        <f>SUMIFS('ST entr. liée (&gt;30k)'!$G$2:$G$100,'ST entr. liée (&gt;30k)'!$A$2:$A$100,'BUDGET TOTAL '!$F$2,'ST entr. liée (&gt;30k)'!$D$2:$D$100,'BUDGET TOTAL '!$A$27,'ST entr. liée (&gt;30k)'!$B$2:$B$100,"RI")</f>
        <v>0</v>
      </c>
      <c r="F27" s="47">
        <f>SUMIFS('ST entr. liée (&gt;30k)'!$G$2:$G$100,'ST entr. liée (&gt;30k)'!$A$2:$A$100,'BUDGET TOTAL '!$F$2,'ST entr. liée (&gt;30k)'!$D$2:$D$100,'BUDGET TOTAL '!$A$27,'ST entr. liée (&gt;30k)'!$B$2:$B$100,"DE")</f>
        <v>0</v>
      </c>
      <c r="G27" s="48">
        <f>E27+F27</f>
        <v>0</v>
      </c>
      <c r="H27" s="46">
        <f>SUMIFS('ST entr. liée (&gt;30k)'!$G$2:$G$100,'ST entr. liée (&gt;30k)'!$A$2:$A$100,'BUDGET TOTAL '!$I$2,'ST entr. liée (&gt;30k)'!$D$2:$D$100,'BUDGET TOTAL '!$A$27,'ST entr. liée (&gt;30k)'!$B$2:$B$100,"RI")</f>
        <v>0</v>
      </c>
      <c r="I27" s="47">
        <f>SUMIFS('ST entr. liée (&gt;30k)'!$G$2:$G$100,'ST entr. liée (&gt;30k)'!$A$2:$A$100,'BUDGET TOTAL '!$I$2,'ST entr. liée (&gt;30k)'!$D$2:$D$100,'BUDGET TOTAL '!$A$27,'ST entr. liée (&gt;30k)'!$B$2:$B$100,"DE")</f>
        <v>0</v>
      </c>
      <c r="J27" s="48">
        <f>H27+I27</f>
        <v>0</v>
      </c>
      <c r="K27" s="46">
        <f>SUMIFS('ST entr. liée (&gt;30k)'!$G$2:$G$100,'ST entr. liée (&gt;30k)'!$A$2:$A$100,'BUDGET TOTAL '!$L$2,'ST entr. liée (&gt;30k)'!$D$2:$D$100,'BUDGET TOTAL '!$A$27,'ST entr. liée (&gt;30k)'!$B$2:$B$100,"RI")</f>
        <v>0</v>
      </c>
      <c r="L27" s="47">
        <f>SUMIFS('ST entr. liée (&gt;30k)'!$G$2:$G$100,'ST entr. liée (&gt;30k)'!$A$2:$A$100,'BUDGET TOTAL '!$L$2,'ST entr. liée (&gt;30k)'!$D$2:$D$100,'BUDGET TOTAL '!$A$27,'ST entr. liée (&gt;30k)'!$B$2:$B$100,"DE")</f>
        <v>0</v>
      </c>
      <c r="M27" s="48">
        <f>K27+L27</f>
        <v>0</v>
      </c>
      <c r="N27" s="46">
        <f>SUMIFS('ST entr. liée (&gt;30k)'!$G$2:$G$100,'ST entr. liée (&gt;30k)'!$A$2:$A$100,$O$2,'ST entr. liée (&gt;30k)'!$D$2:$D$100,'BUDGET TOTAL '!$A$27,'ST entr. liée (&gt;30k)'!$B$2:$B$100,"RI")</f>
        <v>0</v>
      </c>
      <c r="O27" s="47">
        <f>SUMIFS('ST entr. liée (&gt;30k)'!$G$2:$G$100,'ST entr. liée (&gt;30k)'!$A$2:$A$100,$O$2,'ST entr. liée (&gt;30k)'!$D$2:$D$100,'BUDGET TOTAL '!$A$27,'ST entr. liée (&gt;30k)'!$B$2:$B$100,"DE")</f>
        <v>0</v>
      </c>
      <c r="P27" s="48">
        <f>N27+O27</f>
        <v>0</v>
      </c>
    </row>
    <row r="28" spans="1:16" ht="31.5" x14ac:dyDescent="0.2">
      <c r="A28" s="96" t="s">
        <v>144</v>
      </c>
      <c r="B28" s="55">
        <f t="shared" ref="B28:M28" si="9">SUM(B26:B27)</f>
        <v>0</v>
      </c>
      <c r="C28" s="33">
        <f t="shared" si="9"/>
        <v>0</v>
      </c>
      <c r="D28" s="54">
        <f t="shared" si="9"/>
        <v>0</v>
      </c>
      <c r="E28" s="55">
        <f t="shared" si="9"/>
        <v>0</v>
      </c>
      <c r="F28" s="33">
        <f t="shared" si="9"/>
        <v>0</v>
      </c>
      <c r="G28" s="54">
        <f t="shared" si="9"/>
        <v>0</v>
      </c>
      <c r="H28" s="55">
        <f t="shared" si="9"/>
        <v>0</v>
      </c>
      <c r="I28" s="33">
        <f t="shared" si="9"/>
        <v>0</v>
      </c>
      <c r="J28" s="54">
        <f t="shared" si="9"/>
        <v>0</v>
      </c>
      <c r="K28" s="55">
        <f t="shared" si="9"/>
        <v>0</v>
      </c>
      <c r="L28" s="33">
        <f t="shared" si="9"/>
        <v>0</v>
      </c>
      <c r="M28" s="54">
        <f t="shared" si="9"/>
        <v>0</v>
      </c>
      <c r="N28" s="55">
        <f t="shared" ref="N28:P28" si="10">SUM(N26:N27)</f>
        <v>0</v>
      </c>
      <c r="O28" s="33">
        <f t="shared" si="10"/>
        <v>0</v>
      </c>
      <c r="P28" s="54">
        <f t="shared" si="10"/>
        <v>0</v>
      </c>
    </row>
    <row r="29" spans="1:16" s="21" customFormat="1" ht="16.5" thickBot="1" x14ac:dyDescent="0.25">
      <c r="A29" s="139" t="s">
        <v>62</v>
      </c>
      <c r="B29" s="60">
        <f>(B9+B15+B19+B24+B28)*0.25</f>
        <v>0</v>
      </c>
      <c r="C29" s="60">
        <f>(C9+C15+C19+C24+C28)*0.25</f>
        <v>0</v>
      </c>
      <c r="D29" s="61">
        <f>B29+C29</f>
        <v>0</v>
      </c>
      <c r="E29" s="60">
        <f>(E9+E15+E19+E24+E28)*0.25</f>
        <v>0</v>
      </c>
      <c r="F29" s="60">
        <f>(F9+F15+F19+F24+F28)*0.25</f>
        <v>0</v>
      </c>
      <c r="G29" s="61">
        <f>E29+F29</f>
        <v>0</v>
      </c>
      <c r="H29" s="60">
        <f>(H9+H15+H19+H24+H28)*0.25</f>
        <v>0</v>
      </c>
      <c r="I29" s="60">
        <f>(I9+I15+I19+I24+I28)*0.25</f>
        <v>0</v>
      </c>
      <c r="J29" s="61">
        <f>H29+I29</f>
        <v>0</v>
      </c>
      <c r="K29" s="60">
        <f>(K9+K15+K19+K24+K28)*0.25</f>
        <v>0</v>
      </c>
      <c r="L29" s="60">
        <f>(L9+L15+L19+L24+L28)*0.25</f>
        <v>0</v>
      </c>
      <c r="M29" s="61">
        <f>K29+L29</f>
        <v>0</v>
      </c>
      <c r="N29" s="60">
        <f>(N9+N15+N19+N24+N28)*0.25</f>
        <v>0</v>
      </c>
      <c r="O29" s="60">
        <f>(O9+O15+O19+O24+O28)*0.25</f>
        <v>0</v>
      </c>
      <c r="P29" s="61">
        <f>N29+O29</f>
        <v>0</v>
      </c>
    </row>
    <row r="30" spans="1:16" ht="17.25" thickTop="1" thickBot="1" x14ac:dyDescent="0.25">
      <c r="A30" s="96" t="s">
        <v>142</v>
      </c>
      <c r="B30" s="62">
        <f t="shared" ref="B30:M30" si="11">B29</f>
        <v>0</v>
      </c>
      <c r="C30" s="63">
        <f t="shared" si="11"/>
        <v>0</v>
      </c>
      <c r="D30" s="64">
        <f t="shared" si="11"/>
        <v>0</v>
      </c>
      <c r="E30" s="62">
        <f t="shared" si="11"/>
        <v>0</v>
      </c>
      <c r="F30" s="63">
        <f t="shared" si="11"/>
        <v>0</v>
      </c>
      <c r="G30" s="64">
        <f t="shared" si="11"/>
        <v>0</v>
      </c>
      <c r="H30" s="62">
        <f t="shared" si="11"/>
        <v>0</v>
      </c>
      <c r="I30" s="63">
        <f t="shared" si="11"/>
        <v>0</v>
      </c>
      <c r="J30" s="64">
        <f t="shared" si="11"/>
        <v>0</v>
      </c>
      <c r="K30" s="62">
        <f t="shared" si="11"/>
        <v>0</v>
      </c>
      <c r="L30" s="63">
        <f t="shared" si="11"/>
        <v>0</v>
      </c>
      <c r="M30" s="64">
        <f t="shared" si="11"/>
        <v>0</v>
      </c>
      <c r="N30" s="62">
        <f t="shared" ref="N30:P30" si="12">N29</f>
        <v>0</v>
      </c>
      <c r="O30" s="63">
        <f t="shared" si="12"/>
        <v>0</v>
      </c>
      <c r="P30" s="64">
        <f t="shared" si="12"/>
        <v>0</v>
      </c>
    </row>
    <row r="31" spans="1:16" ht="30" customHeight="1" thickBot="1" x14ac:dyDescent="0.25">
      <c r="A31" s="98" t="s">
        <v>64</v>
      </c>
      <c r="B31" s="65">
        <f t="shared" ref="B31:M31" si="13">B9+B15+B19+B24+B28+B30</f>
        <v>0</v>
      </c>
      <c r="C31" s="66">
        <f t="shared" si="13"/>
        <v>0</v>
      </c>
      <c r="D31" s="67">
        <f t="shared" si="13"/>
        <v>0</v>
      </c>
      <c r="E31" s="65">
        <f t="shared" si="13"/>
        <v>0</v>
      </c>
      <c r="F31" s="66">
        <f t="shared" si="13"/>
        <v>0</v>
      </c>
      <c r="G31" s="67">
        <f t="shared" si="13"/>
        <v>0</v>
      </c>
      <c r="H31" s="65">
        <f t="shared" si="13"/>
        <v>0</v>
      </c>
      <c r="I31" s="66">
        <f t="shared" si="13"/>
        <v>0</v>
      </c>
      <c r="J31" s="67">
        <f t="shared" si="13"/>
        <v>0</v>
      </c>
      <c r="K31" s="65">
        <f t="shared" si="13"/>
        <v>0</v>
      </c>
      <c r="L31" s="66">
        <f t="shared" si="13"/>
        <v>0</v>
      </c>
      <c r="M31" s="67">
        <f t="shared" si="13"/>
        <v>0</v>
      </c>
      <c r="N31" s="65">
        <f t="shared" ref="N31:P31" si="14">N9+N15+N19+N24+N28+N30</f>
        <v>0</v>
      </c>
      <c r="O31" s="66">
        <f t="shared" si="14"/>
        <v>0</v>
      </c>
      <c r="P31" s="67">
        <f t="shared" si="14"/>
        <v>0</v>
      </c>
    </row>
    <row r="32" spans="1:16" s="21" customFormat="1" ht="16.5" thickBot="1" x14ac:dyDescent="0.25">
      <c r="A32" s="205" t="s">
        <v>165</v>
      </c>
      <c r="B32" s="206" t="e">
        <f t="shared" ref="B32:M32" si="15">B31/$B$39*100</f>
        <v>#DIV/0!</v>
      </c>
      <c r="C32" s="206" t="e">
        <f t="shared" si="15"/>
        <v>#DIV/0!</v>
      </c>
      <c r="D32" s="206" t="e">
        <f t="shared" si="15"/>
        <v>#DIV/0!</v>
      </c>
      <c r="E32" s="206" t="e">
        <f t="shared" si="15"/>
        <v>#DIV/0!</v>
      </c>
      <c r="F32" s="206" t="e">
        <f t="shared" si="15"/>
        <v>#DIV/0!</v>
      </c>
      <c r="G32" s="206" t="e">
        <f t="shared" si="15"/>
        <v>#DIV/0!</v>
      </c>
      <c r="H32" s="206" t="e">
        <f t="shared" si="15"/>
        <v>#DIV/0!</v>
      </c>
      <c r="I32" s="206" t="e">
        <f t="shared" si="15"/>
        <v>#DIV/0!</v>
      </c>
      <c r="J32" s="206" t="e">
        <f t="shared" si="15"/>
        <v>#DIV/0!</v>
      </c>
      <c r="K32" s="206" t="e">
        <f t="shared" si="15"/>
        <v>#DIV/0!</v>
      </c>
      <c r="L32" s="206" t="e">
        <f t="shared" si="15"/>
        <v>#DIV/0!</v>
      </c>
      <c r="M32" s="206" t="e">
        <f t="shared" si="15"/>
        <v>#DIV/0!</v>
      </c>
      <c r="N32" s="206" t="e">
        <f t="shared" ref="N32:P32" si="16">N31/$B$39*100</f>
        <v>#DIV/0!</v>
      </c>
      <c r="O32" s="206" t="e">
        <f t="shared" si="16"/>
        <v>#DIV/0!</v>
      </c>
      <c r="P32" s="206" t="e">
        <f t="shared" si="16"/>
        <v>#DIV/0!</v>
      </c>
    </row>
    <row r="33" spans="1:17" s="21" customFormat="1" ht="15" customHeight="1" x14ac:dyDescent="0.2">
      <c r="A33" s="90" t="s">
        <v>158</v>
      </c>
      <c r="B33" s="69" t="e">
        <f>B31*B35/100</f>
        <v>#N/A</v>
      </c>
      <c r="C33" s="70" t="e">
        <f>C31*C35/100</f>
        <v>#N/A</v>
      </c>
      <c r="D33" s="71" t="e">
        <f>B33+C33</f>
        <v>#N/A</v>
      </c>
      <c r="E33" s="69" t="e">
        <f>E31*E35/100</f>
        <v>#N/A</v>
      </c>
      <c r="F33" s="70" t="e">
        <f>F31*F35/100</f>
        <v>#N/A</v>
      </c>
      <c r="G33" s="71" t="e">
        <f>E33+F33</f>
        <v>#N/A</v>
      </c>
      <c r="H33" s="69" t="e">
        <f>H31*H35/100</f>
        <v>#N/A</v>
      </c>
      <c r="I33" s="70" t="e">
        <f>I31*I35/100</f>
        <v>#N/A</v>
      </c>
      <c r="J33" s="71" t="e">
        <f>H33+I33</f>
        <v>#N/A</v>
      </c>
      <c r="K33" s="69" t="e">
        <f>K31*K35/100</f>
        <v>#N/A</v>
      </c>
      <c r="L33" s="70" t="e">
        <f>L31*L35/100</f>
        <v>#N/A</v>
      </c>
      <c r="M33" s="71" t="e">
        <f>K33+L33</f>
        <v>#N/A</v>
      </c>
      <c r="N33" s="69" t="e">
        <f>N31*N35/100</f>
        <v>#N/A</v>
      </c>
      <c r="O33" s="70" t="e">
        <f>O31*O35/100</f>
        <v>#N/A</v>
      </c>
      <c r="P33" s="71" t="e">
        <f>N33+O33</f>
        <v>#N/A</v>
      </c>
    </row>
    <row r="34" spans="1:17" ht="22.15" customHeight="1" x14ac:dyDescent="0.2">
      <c r="A34" s="91" t="s">
        <v>7</v>
      </c>
      <c r="B34" s="72">
        <f>'Composition portefeuille'!C2</f>
        <v>0</v>
      </c>
      <c r="C34" s="73">
        <f>'Composition portefeuille'!C2</f>
        <v>0</v>
      </c>
      <c r="D34" s="240"/>
      <c r="E34" s="72">
        <f>'Composition portefeuille'!C3</f>
        <v>0</v>
      </c>
      <c r="F34" s="73">
        <f>'Composition portefeuille'!C3</f>
        <v>0</v>
      </c>
      <c r="G34" s="240"/>
      <c r="H34" s="72">
        <f>'Composition portefeuille'!C4</f>
        <v>0</v>
      </c>
      <c r="I34" s="73">
        <f>'Composition portefeuille'!C4</f>
        <v>0</v>
      </c>
      <c r="J34" s="240"/>
      <c r="K34" s="72">
        <f>'Composition portefeuille'!C5</f>
        <v>0</v>
      </c>
      <c r="L34" s="73">
        <f>'Composition portefeuille'!C5</f>
        <v>0</v>
      </c>
      <c r="M34" s="240"/>
      <c r="N34" s="72">
        <f>'Composition portefeuille'!C6</f>
        <v>0</v>
      </c>
      <c r="O34" s="73">
        <f>'Composition portefeuille'!C6</f>
        <v>0</v>
      </c>
      <c r="P34" s="240"/>
    </row>
    <row r="35" spans="1:17" ht="15" x14ac:dyDescent="0.2">
      <c r="A35" s="91" t="s">
        <v>65</v>
      </c>
      <c r="B35" s="87" t="e">
        <f>VLOOKUP(CONCATENATE(B34,MID(B3,8,2)),Listes!$K$3:$N$8,4,FALSE)</f>
        <v>#N/A</v>
      </c>
      <c r="C35" s="74" t="e">
        <f>VLOOKUP(CONCATENATE(C34,MID(C3,8,2)),Listes!$K$3:$N$8,4,FALSE)</f>
        <v>#N/A</v>
      </c>
      <c r="D35" s="241"/>
      <c r="E35" s="87" t="e">
        <f>VLOOKUP(CONCATENATE(E34,MID(E3,8,2)),Listes!$K$3:$N$8,4,FALSE)</f>
        <v>#N/A</v>
      </c>
      <c r="F35" s="74" t="e">
        <f>VLOOKUP(CONCATENATE(F34,MID(F3,8,2)),Listes!$K$3:$N$8,4,FALSE)</f>
        <v>#N/A</v>
      </c>
      <c r="G35" s="241"/>
      <c r="H35" s="87" t="e">
        <f>VLOOKUP(CONCATENATE(H34,MID(H3,8,2)),Listes!$K$3:$N$8,4,FALSE)</f>
        <v>#N/A</v>
      </c>
      <c r="I35" s="74" t="e">
        <f>VLOOKUP(CONCATENATE(I34,MID(I3,8,2)),Listes!$K$3:$N$8,4,FALSE)</f>
        <v>#N/A</v>
      </c>
      <c r="J35" s="241"/>
      <c r="K35" s="87" t="e">
        <f>VLOOKUP(CONCATENATE(K34,MID(K3,8,2)),Listes!$K$3:$N$8,4,FALSE)</f>
        <v>#N/A</v>
      </c>
      <c r="L35" s="74" t="e">
        <f>VLOOKUP(CONCATENATE(L34,MID(L3,8,2)),Listes!$K$3:$N$8,4,FALSE)</f>
        <v>#N/A</v>
      </c>
      <c r="M35" s="241"/>
      <c r="N35" s="87" t="e">
        <f>VLOOKUP(CONCATENATE(N34,MID(N3,8,2)),Listes!$K$3:$N$8,4,FALSE)</f>
        <v>#N/A</v>
      </c>
      <c r="O35" s="74" t="e">
        <f>VLOOKUP(CONCATENATE(O34,MID(O3,8,2)),Listes!$K$3:$N$8,4,FALSE)</f>
        <v>#N/A</v>
      </c>
      <c r="P35" s="241"/>
    </row>
    <row r="36" spans="1:17" ht="16.5" thickBot="1" x14ac:dyDescent="0.25">
      <c r="A36" s="92" t="s">
        <v>66</v>
      </c>
      <c r="B36" s="75" t="e">
        <f>B31-B33</f>
        <v>#N/A</v>
      </c>
      <c r="C36" s="76" t="e">
        <f>C31-C33</f>
        <v>#N/A</v>
      </c>
      <c r="D36" s="77" t="e">
        <f>B36+C36</f>
        <v>#N/A</v>
      </c>
      <c r="E36" s="75" t="e">
        <f>E31-E33</f>
        <v>#N/A</v>
      </c>
      <c r="F36" s="76" t="e">
        <f>F31-F33</f>
        <v>#N/A</v>
      </c>
      <c r="G36" s="77" t="e">
        <f>E36+F36</f>
        <v>#N/A</v>
      </c>
      <c r="H36" s="75" t="e">
        <f>H31-H33</f>
        <v>#N/A</v>
      </c>
      <c r="I36" s="76" t="e">
        <f>I31-I33</f>
        <v>#N/A</v>
      </c>
      <c r="J36" s="77" t="e">
        <f>H36+I36</f>
        <v>#N/A</v>
      </c>
      <c r="K36" s="75" t="e">
        <f>K31-K33</f>
        <v>#N/A</v>
      </c>
      <c r="L36" s="76" t="e">
        <f>L31-L33</f>
        <v>#N/A</v>
      </c>
      <c r="M36" s="77" t="e">
        <f>K36+L36</f>
        <v>#N/A</v>
      </c>
      <c r="N36" s="75" t="e">
        <f>N31-N33</f>
        <v>#N/A</v>
      </c>
      <c r="O36" s="76" t="e">
        <f>O31-O33</f>
        <v>#N/A</v>
      </c>
      <c r="P36" s="77" t="e">
        <f>N36+O36</f>
        <v>#N/A</v>
      </c>
    </row>
    <row r="37" spans="1:17" ht="15" customHeight="1" x14ac:dyDescent="0.2">
      <c r="D37" s="22"/>
      <c r="E37" s="22"/>
      <c r="F37" s="22"/>
      <c r="G37" s="22"/>
    </row>
    <row r="38" spans="1:17" ht="30" customHeight="1" thickBot="1" x14ac:dyDescent="0.25">
      <c r="D38" s="22"/>
      <c r="E38" s="22"/>
      <c r="F38" s="22"/>
      <c r="G38" s="22"/>
    </row>
    <row r="39" spans="1:17" ht="31.9" customHeight="1" thickBot="1" x14ac:dyDescent="0.25">
      <c r="A39" s="88" t="s">
        <v>67</v>
      </c>
      <c r="B39" s="242">
        <f>D31+G31+J31+M31+P31</f>
        <v>0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4"/>
    </row>
    <row r="40" spans="1:17" ht="22.5" customHeight="1" thickBot="1" x14ac:dyDescent="0.25">
      <c r="A40" s="89" t="s">
        <v>68</v>
      </c>
      <c r="B40" s="242">
        <f>D31</f>
        <v>0</v>
      </c>
      <c r="C40" s="243"/>
      <c r="D40" s="244"/>
      <c r="E40" s="242">
        <f>G31</f>
        <v>0</v>
      </c>
      <c r="F40" s="245"/>
      <c r="G40" s="246"/>
      <c r="H40" s="242">
        <f>J31</f>
        <v>0</v>
      </c>
      <c r="I40" s="245"/>
      <c r="J40" s="246"/>
      <c r="K40" s="242">
        <f>M31</f>
        <v>0</v>
      </c>
      <c r="L40" s="245"/>
      <c r="M40" s="246"/>
      <c r="N40" s="242">
        <f>P31</f>
        <v>0</v>
      </c>
      <c r="O40" s="245"/>
      <c r="P40" s="246"/>
    </row>
    <row r="41" spans="1:17" ht="20.25" customHeight="1" thickBot="1" x14ac:dyDescent="0.25">
      <c r="A41" s="88" t="s">
        <v>69</v>
      </c>
      <c r="B41" s="237" t="e">
        <f>D31/$B$39</f>
        <v>#DIV/0!</v>
      </c>
      <c r="C41" s="238"/>
      <c r="D41" s="239"/>
      <c r="E41" s="237" t="e">
        <f>G31/$B$39</f>
        <v>#DIV/0!</v>
      </c>
      <c r="F41" s="238"/>
      <c r="G41" s="239"/>
      <c r="H41" s="237" t="e">
        <f>J31/$B$39</f>
        <v>#DIV/0!</v>
      </c>
      <c r="I41" s="238"/>
      <c r="J41" s="239"/>
      <c r="K41" s="237" t="e">
        <f>M31/$B$39</f>
        <v>#DIV/0!</v>
      </c>
      <c r="L41" s="238"/>
      <c r="M41" s="239"/>
      <c r="N41" s="237" t="e">
        <f>P31/$B$39</f>
        <v>#DIV/0!</v>
      </c>
      <c r="O41" s="238"/>
      <c r="P41" s="239"/>
    </row>
    <row r="42" spans="1:17" ht="20.25" customHeight="1" thickBot="1" x14ac:dyDescent="0.25"/>
    <row r="43" spans="1:17" ht="20.25" customHeight="1" x14ac:dyDescent="0.2">
      <c r="A43" s="90" t="s">
        <v>166</v>
      </c>
      <c r="B43" s="253">
        <f>B40</f>
        <v>0</v>
      </c>
      <c r="C43" s="254"/>
      <c r="D43" s="255"/>
      <c r="E43" s="253">
        <f>E40</f>
        <v>0</v>
      </c>
      <c r="F43" s="254"/>
      <c r="G43" s="255"/>
      <c r="H43" s="253">
        <f>H40</f>
        <v>0</v>
      </c>
      <c r="I43" s="254"/>
      <c r="J43" s="255"/>
      <c r="K43" s="253">
        <f>K40</f>
        <v>0</v>
      </c>
      <c r="L43" s="254"/>
      <c r="M43" s="255"/>
      <c r="N43" s="253">
        <f>N40</f>
        <v>0</v>
      </c>
      <c r="O43" s="254"/>
      <c r="P43" s="255"/>
    </row>
    <row r="44" spans="1:17" ht="20.25" customHeight="1" x14ac:dyDescent="0.2">
      <c r="A44" s="91" t="s">
        <v>172</v>
      </c>
      <c r="B44" s="247" t="e">
        <f>B40*'Composition portefeuille'!$G$2</f>
        <v>#N/A</v>
      </c>
      <c r="C44" s="248"/>
      <c r="D44" s="249"/>
      <c r="E44" s="247" t="e">
        <f>E40*'Composition portefeuille'!$G$3</f>
        <v>#N/A</v>
      </c>
      <c r="F44" s="248"/>
      <c r="G44" s="249"/>
      <c r="H44" s="247" t="e">
        <f>H40*'Composition portefeuille'!$G$4</f>
        <v>#N/A</v>
      </c>
      <c r="I44" s="248"/>
      <c r="J44" s="249"/>
      <c r="K44" s="247" t="e">
        <f>K40*'Composition portefeuille'!$G$5</f>
        <v>#N/A</v>
      </c>
      <c r="L44" s="248"/>
      <c r="M44" s="249"/>
      <c r="N44" s="247" t="e">
        <f>N40*'Composition portefeuille'!$G$6</f>
        <v>#N/A</v>
      </c>
      <c r="O44" s="248"/>
      <c r="P44" s="249"/>
    </row>
    <row r="45" spans="1:17" ht="20.25" customHeight="1" thickBot="1" x14ac:dyDescent="0.25">
      <c r="A45" s="184" t="s">
        <v>176</v>
      </c>
      <c r="B45" s="250" t="e">
        <f>B40*'Composition portefeuille'!$F$2</f>
        <v>#N/A</v>
      </c>
      <c r="C45" s="251"/>
      <c r="D45" s="252"/>
      <c r="E45" s="250" t="e">
        <f>E40*'Composition portefeuille'!$F$3</f>
        <v>#N/A</v>
      </c>
      <c r="F45" s="251"/>
      <c r="G45" s="252"/>
      <c r="H45" s="250" t="e">
        <f>H40*'Composition portefeuille'!$F$4</f>
        <v>#N/A</v>
      </c>
      <c r="I45" s="251"/>
      <c r="J45" s="252"/>
      <c r="K45" s="250" t="e">
        <f>K40*'Composition portefeuille'!$F$5</f>
        <v>#N/A</v>
      </c>
      <c r="L45" s="251"/>
      <c r="M45" s="252"/>
      <c r="N45" s="250" t="e">
        <f>N40*'Composition portefeuille'!$F$6</f>
        <v>#N/A</v>
      </c>
      <c r="O45" s="251"/>
      <c r="P45" s="252"/>
    </row>
    <row r="46" spans="1:17" ht="20.25" customHeight="1" x14ac:dyDescent="0.2">
      <c r="A46" s="90" t="s">
        <v>159</v>
      </c>
      <c r="B46" s="69" t="e">
        <f>B33</f>
        <v>#N/A</v>
      </c>
      <c r="C46" s="70" t="e">
        <f>C33</f>
        <v>#N/A</v>
      </c>
      <c r="D46" s="71" t="e">
        <f>B46+C46</f>
        <v>#N/A</v>
      </c>
      <c r="E46" s="69" t="e">
        <f>E33</f>
        <v>#N/A</v>
      </c>
      <c r="F46" s="70" t="e">
        <f>F33</f>
        <v>#N/A</v>
      </c>
      <c r="G46" s="71" t="e">
        <f>E46+F46</f>
        <v>#N/A</v>
      </c>
      <c r="H46" s="69" t="e">
        <f>H33</f>
        <v>#N/A</v>
      </c>
      <c r="I46" s="70" t="e">
        <f>I33</f>
        <v>#N/A</v>
      </c>
      <c r="J46" s="71" t="e">
        <f>H46+I46</f>
        <v>#N/A</v>
      </c>
      <c r="K46" s="69" t="e">
        <f>K33</f>
        <v>#N/A</v>
      </c>
      <c r="L46" s="70" t="e">
        <f>L33</f>
        <v>#N/A</v>
      </c>
      <c r="M46" s="71" t="e">
        <f>K46+L46</f>
        <v>#N/A</v>
      </c>
      <c r="N46" s="69" t="e">
        <f>N33</f>
        <v>#N/A</v>
      </c>
      <c r="O46" s="70" t="e">
        <f>O33</f>
        <v>#N/A</v>
      </c>
      <c r="P46" s="71" t="e">
        <f>N46+O46</f>
        <v>#N/A</v>
      </c>
    </row>
    <row r="47" spans="1:17" ht="20.25" customHeight="1" x14ac:dyDescent="0.2">
      <c r="A47" s="91" t="s">
        <v>172</v>
      </c>
      <c r="B47" s="181" t="e">
        <f>B46*'Composition portefeuille'!$G$2</f>
        <v>#N/A</v>
      </c>
      <c r="C47" s="182" t="e">
        <f>C46*'Composition portefeuille'!$G$2</f>
        <v>#N/A</v>
      </c>
      <c r="D47" s="183" t="e">
        <f>D46*'Composition portefeuille'!$G$2</f>
        <v>#N/A</v>
      </c>
      <c r="E47" s="181" t="e">
        <f>E46*'Composition portefeuille'!$G$3</f>
        <v>#N/A</v>
      </c>
      <c r="F47" s="182" t="e">
        <f>F46*'Composition portefeuille'!$G$3</f>
        <v>#N/A</v>
      </c>
      <c r="G47" s="183" t="e">
        <f>G46*'Composition portefeuille'!$G$3</f>
        <v>#N/A</v>
      </c>
      <c r="H47" s="181" t="e">
        <f>H46*'Composition portefeuille'!$G$4</f>
        <v>#N/A</v>
      </c>
      <c r="I47" s="182" t="e">
        <f>I46*'Composition portefeuille'!$G$4</f>
        <v>#N/A</v>
      </c>
      <c r="J47" s="183" t="e">
        <f>J46*'Composition portefeuille'!$G$4</f>
        <v>#N/A</v>
      </c>
      <c r="K47" s="181" t="e">
        <f>K46*'Composition portefeuille'!$G$5</f>
        <v>#N/A</v>
      </c>
      <c r="L47" s="182" t="e">
        <f>L46*'Composition portefeuille'!$G$5</f>
        <v>#N/A</v>
      </c>
      <c r="M47" s="183" t="e">
        <f>M46*'Composition portefeuille'!$G$5</f>
        <v>#N/A</v>
      </c>
      <c r="N47" s="181" t="e">
        <f>N46*'Composition portefeuille'!$G$6</f>
        <v>#N/A</v>
      </c>
      <c r="O47" s="182" t="e">
        <f>O46*'Composition portefeuille'!$G$6</f>
        <v>#N/A</v>
      </c>
      <c r="P47" s="218" t="e">
        <f>P46*'Composition portefeuille'!$G$6</f>
        <v>#N/A</v>
      </c>
      <c r="Q47" s="225"/>
    </row>
    <row r="48" spans="1:17" ht="20.25" customHeight="1" thickBot="1" x14ac:dyDescent="0.25">
      <c r="A48" s="184" t="s">
        <v>176</v>
      </c>
      <c r="B48" s="185" t="e">
        <f>B46*'Composition portefeuille'!$F$2</f>
        <v>#N/A</v>
      </c>
      <c r="C48" s="186" t="e">
        <f>C46*'Composition portefeuille'!$F$2</f>
        <v>#N/A</v>
      </c>
      <c r="D48" s="186" t="e">
        <f>D46*'Composition portefeuille'!$F$2</f>
        <v>#N/A</v>
      </c>
      <c r="E48" s="185" t="e">
        <f>E46*'Composition portefeuille'!$F$3</f>
        <v>#N/A</v>
      </c>
      <c r="F48" s="186" t="e">
        <f>F46*'Composition portefeuille'!$F$3</f>
        <v>#N/A</v>
      </c>
      <c r="G48" s="186" t="e">
        <f>G46*'Composition portefeuille'!$F$3</f>
        <v>#N/A</v>
      </c>
      <c r="H48" s="185" t="e">
        <f>H46*'Composition portefeuille'!$F$4</f>
        <v>#N/A</v>
      </c>
      <c r="I48" s="186" t="e">
        <f>I46*'Composition portefeuille'!$F$4</f>
        <v>#N/A</v>
      </c>
      <c r="J48" s="186" t="e">
        <f>J46*'Composition portefeuille'!$F$4</f>
        <v>#N/A</v>
      </c>
      <c r="K48" s="185" t="e">
        <f>K46*'Composition portefeuille'!$F$5</f>
        <v>#N/A</v>
      </c>
      <c r="L48" s="186" t="e">
        <f>L46*'Composition portefeuille'!$F$5</f>
        <v>#N/A</v>
      </c>
      <c r="M48" s="186" t="e">
        <f>M46*'Composition portefeuille'!$F$5</f>
        <v>#N/A</v>
      </c>
      <c r="N48" s="185" t="e">
        <f>N46*'Composition portefeuille'!$F$6</f>
        <v>#N/A</v>
      </c>
      <c r="O48" s="186" t="e">
        <f>O46*'Composition portefeuille'!$F$6</f>
        <v>#N/A</v>
      </c>
      <c r="P48" s="223" t="e">
        <f>P46*'Composition portefeuille'!$F$6</f>
        <v>#N/A</v>
      </c>
      <c r="Q48" s="225"/>
    </row>
    <row r="49" spans="1:17" ht="20.25" hidden="1" customHeight="1" x14ac:dyDescent="0.2">
      <c r="A49" s="90" t="s">
        <v>185</v>
      </c>
      <c r="B49" s="69" t="e">
        <f t="shared" ref="B49:P49" si="17">B50+B51</f>
        <v>#N/A</v>
      </c>
      <c r="C49" s="70" t="e">
        <f t="shared" si="17"/>
        <v>#N/A</v>
      </c>
      <c r="D49" s="71" t="e">
        <f t="shared" si="17"/>
        <v>#N/A</v>
      </c>
      <c r="E49" s="69" t="e">
        <f t="shared" si="17"/>
        <v>#N/A</v>
      </c>
      <c r="F49" s="70" t="e">
        <f t="shared" si="17"/>
        <v>#N/A</v>
      </c>
      <c r="G49" s="71" t="e">
        <f t="shared" si="17"/>
        <v>#N/A</v>
      </c>
      <c r="H49" s="69" t="e">
        <f t="shared" si="17"/>
        <v>#N/A</v>
      </c>
      <c r="I49" s="70" t="e">
        <f t="shared" si="17"/>
        <v>#N/A</v>
      </c>
      <c r="J49" s="71" t="e">
        <f t="shared" si="17"/>
        <v>#N/A</v>
      </c>
      <c r="K49" s="69" t="e">
        <f t="shared" si="17"/>
        <v>#N/A</v>
      </c>
      <c r="L49" s="70" t="e">
        <f t="shared" si="17"/>
        <v>#N/A</v>
      </c>
      <c r="M49" s="71" t="e">
        <f t="shared" si="17"/>
        <v>#N/A</v>
      </c>
      <c r="N49" s="69" t="e">
        <f t="shared" si="17"/>
        <v>#N/A</v>
      </c>
      <c r="O49" s="70" t="e">
        <f t="shared" si="17"/>
        <v>#N/A</v>
      </c>
      <c r="P49" s="224" t="e">
        <f t="shared" si="17"/>
        <v>#N/A</v>
      </c>
      <c r="Q49" s="225"/>
    </row>
    <row r="50" spans="1:17" ht="20.25" hidden="1" customHeight="1" x14ac:dyDescent="0.2">
      <c r="A50" s="91" t="s">
        <v>172</v>
      </c>
      <c r="B50" s="181" t="e">
        <f>B47*'Composition portefeuille'!$I$2</f>
        <v>#N/A</v>
      </c>
      <c r="C50" s="182" t="e">
        <f>C47*'Composition portefeuille'!$I$2</f>
        <v>#N/A</v>
      </c>
      <c r="D50" s="183" t="e">
        <f>D47*'Composition portefeuille'!$I$2</f>
        <v>#N/A</v>
      </c>
      <c r="E50" s="181" t="e">
        <f>E47*'Composition portefeuille'!$I$3</f>
        <v>#N/A</v>
      </c>
      <c r="F50" s="182" t="e">
        <f>F47*'Composition portefeuille'!$I$3</f>
        <v>#N/A</v>
      </c>
      <c r="G50" s="183" t="e">
        <f>G47*'Composition portefeuille'!$I$3</f>
        <v>#N/A</v>
      </c>
      <c r="H50" s="181" t="e">
        <f>H47*'Composition portefeuille'!$I$4</f>
        <v>#N/A</v>
      </c>
      <c r="I50" s="182" t="e">
        <f>I47*'Composition portefeuille'!$I$4</f>
        <v>#N/A</v>
      </c>
      <c r="J50" s="183" t="e">
        <f>J47*'Composition portefeuille'!$I$4</f>
        <v>#N/A</v>
      </c>
      <c r="K50" s="181" t="e">
        <f>K47*'Composition portefeuille'!$I$5</f>
        <v>#N/A</v>
      </c>
      <c r="L50" s="182" t="e">
        <f>L47*'Composition portefeuille'!$I$5</f>
        <v>#N/A</v>
      </c>
      <c r="M50" s="183" t="e">
        <f>M47*'Composition portefeuille'!$I$5</f>
        <v>#N/A</v>
      </c>
      <c r="N50" s="181" t="e">
        <f>N47*'Composition portefeuille'!$I$6</f>
        <v>#N/A</v>
      </c>
      <c r="O50" s="182" t="e">
        <f>O47*'Composition portefeuille'!$I$6</f>
        <v>#N/A</v>
      </c>
      <c r="P50" s="218" t="e">
        <f>P47*'Composition portefeuille'!$I$6</f>
        <v>#N/A</v>
      </c>
      <c r="Q50" s="225"/>
    </row>
    <row r="51" spans="1:17" ht="20.25" hidden="1" customHeight="1" thickBot="1" x14ac:dyDescent="0.25">
      <c r="A51" s="184" t="s">
        <v>176</v>
      </c>
      <c r="B51" s="185" t="e">
        <f>B48*'Composition portefeuille'!$H$2</f>
        <v>#N/A</v>
      </c>
      <c r="C51" s="186" t="e">
        <f>C48*'Composition portefeuille'!$H$2</f>
        <v>#N/A</v>
      </c>
      <c r="D51" s="186" t="e">
        <f>D48*'Composition portefeuille'!$H$2</f>
        <v>#N/A</v>
      </c>
      <c r="E51" s="185" t="e">
        <f>E48*'Composition portefeuille'!$H$3</f>
        <v>#N/A</v>
      </c>
      <c r="F51" s="186" t="e">
        <f>F48*'Composition portefeuille'!$H$3</f>
        <v>#N/A</v>
      </c>
      <c r="G51" s="186" t="e">
        <f>G48*'Composition portefeuille'!$H$3</f>
        <v>#N/A</v>
      </c>
      <c r="H51" s="185" t="e">
        <f>H48*'Composition portefeuille'!$H$4</f>
        <v>#N/A</v>
      </c>
      <c r="I51" s="186" t="e">
        <f>I48*'Composition portefeuille'!$H$4</f>
        <v>#N/A</v>
      </c>
      <c r="J51" s="186" t="e">
        <f>J48*'Composition portefeuille'!$H$4</f>
        <v>#N/A</v>
      </c>
      <c r="K51" s="185" t="e">
        <f>K48*'Composition portefeuille'!$H$5</f>
        <v>#N/A</v>
      </c>
      <c r="L51" s="186" t="e">
        <f>L48*'Composition portefeuille'!$H$5</f>
        <v>#N/A</v>
      </c>
      <c r="M51" s="186" t="e">
        <f>M48*'Composition portefeuille'!$H$5</f>
        <v>#N/A</v>
      </c>
      <c r="N51" s="185" t="e">
        <f>N48*'Composition portefeuille'!$H$6</f>
        <v>#N/A</v>
      </c>
      <c r="O51" s="186" t="e">
        <f>O48*'Composition portefeuille'!$H$6</f>
        <v>#N/A</v>
      </c>
      <c r="P51" s="223" t="e">
        <f>P48*'Composition portefeuille'!$H$6</f>
        <v>#N/A</v>
      </c>
      <c r="Q51" s="225"/>
    </row>
    <row r="54" spans="1:17" ht="20.25" customHeight="1" x14ac:dyDescent="0.2">
      <c r="D54" s="22"/>
    </row>
  </sheetData>
  <sheetProtection algorithmName="SHA-512" hashValue="kphHCrh34L9sCgG/NStSY8+OfPn0H2QcJVCFzR4rtX9auFAstEa48A1Daas1cvxnmBOKSBcNkjAIgsD5v7KLIA==" saltValue="DQD05dqXkf2KKEukZpDNEw==" spinCount="100000" sheet="1" selectLockedCells="1" selectUnlockedCells="1"/>
  <mergeCells count="31">
    <mergeCell ref="N45:P45"/>
    <mergeCell ref="B39:P39"/>
    <mergeCell ref="P34:P35"/>
    <mergeCell ref="N40:P40"/>
    <mergeCell ref="N41:P41"/>
    <mergeCell ref="N43:P43"/>
    <mergeCell ref="N44:P44"/>
    <mergeCell ref="H43:J43"/>
    <mergeCell ref="H44:J44"/>
    <mergeCell ref="H45:J45"/>
    <mergeCell ref="K43:M43"/>
    <mergeCell ref="K44:M44"/>
    <mergeCell ref="K45:M45"/>
    <mergeCell ref="B43:D43"/>
    <mergeCell ref="E43:G43"/>
    <mergeCell ref="B44:D44"/>
    <mergeCell ref="E44:G44"/>
    <mergeCell ref="B45:D45"/>
    <mergeCell ref="E45:G45"/>
    <mergeCell ref="B41:D41"/>
    <mergeCell ref="E41:G41"/>
    <mergeCell ref="H41:J41"/>
    <mergeCell ref="K41:M41"/>
    <mergeCell ref="D34:D35"/>
    <mergeCell ref="G34:G35"/>
    <mergeCell ref="J34:J35"/>
    <mergeCell ref="M34:M35"/>
    <mergeCell ref="B40:D40"/>
    <mergeCell ref="E40:G40"/>
    <mergeCell ref="H40:J40"/>
    <mergeCell ref="K40:M40"/>
  </mergeCells>
  <phoneticPr fontId="11" type="noConversion"/>
  <conditionalFormatting sqref="B41:P41">
    <cfRule type="cellIs" dxfId="3" priority="1" operator="greaterThan">
      <formula>0.7</formula>
    </cfRule>
    <cfRule type="cellIs" dxfId="2" priority="2" operator="between">
      <formula>0%</formula>
      <formula>70%</formula>
    </cfRule>
  </conditionalFormatting>
  <pageMargins left="0.70866141732283472" right="0.70866141732283472" top="0.55118110236220474" bottom="0.55118110236220474" header="0.31496062992125984" footer="0.31496062992125984"/>
  <pageSetup paperSize="9" scale="85" orientation="landscape" r:id="rId1"/>
  <ignoredErrors>
    <ignoredError sqref="M36 J36 G36 D36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62EA-183B-47D8-AF33-3C0C15550051}">
  <dimension ref="A1:J13"/>
  <sheetViews>
    <sheetView workbookViewId="0">
      <selection activeCell="E19" sqref="E19"/>
    </sheetView>
  </sheetViews>
  <sheetFormatPr baseColWidth="10" defaultRowHeight="12.75" x14ac:dyDescent="0.2"/>
  <cols>
    <col min="1" max="1" width="93.140625" customWidth="1"/>
    <col min="2" max="2" width="18.28515625" bestFit="1" customWidth="1"/>
    <col min="3" max="3" width="15.140625" style="3" bestFit="1" customWidth="1"/>
    <col min="4" max="4" width="16.140625" style="3" bestFit="1" customWidth="1"/>
    <col min="5" max="7" width="16.5703125" style="3" bestFit="1" customWidth="1"/>
    <col min="8" max="8" width="16.5703125" bestFit="1" customWidth="1"/>
    <col min="10" max="10" width="17.85546875" bestFit="1" customWidth="1"/>
  </cols>
  <sheetData>
    <row r="1" spans="1:10" ht="16.5" thickBot="1" x14ac:dyDescent="0.3">
      <c r="A1" s="140"/>
      <c r="B1" s="232" t="s">
        <v>101</v>
      </c>
      <c r="C1" s="233" t="s">
        <v>148</v>
      </c>
      <c r="D1" s="234">
        <f>'Composition portefeuille'!B2</f>
        <v>0</v>
      </c>
      <c r="E1" s="235">
        <f>'Composition portefeuille'!B3</f>
        <v>0</v>
      </c>
      <c r="F1" s="235">
        <f>'Composition portefeuille'!B4</f>
        <v>0</v>
      </c>
      <c r="G1" s="235">
        <f>'Composition portefeuille'!B5</f>
        <v>0</v>
      </c>
      <c r="H1" s="236">
        <f>'Composition portefeuille'!B6</f>
        <v>0</v>
      </c>
      <c r="I1" s="140"/>
      <c r="J1" s="140"/>
    </row>
    <row r="2" spans="1:10" ht="15" x14ac:dyDescent="0.2">
      <c r="A2" s="148" t="s">
        <v>133</v>
      </c>
      <c r="B2" s="161" t="s">
        <v>109</v>
      </c>
      <c r="C2" s="171">
        <v>10</v>
      </c>
      <c r="D2" s="149">
        <f>'BUDGET TOTAL '!D9</f>
        <v>0</v>
      </c>
      <c r="E2" s="150">
        <f>'BUDGET TOTAL '!G9</f>
        <v>0</v>
      </c>
      <c r="F2" s="150">
        <f>'BUDGET TOTAL '!J9</f>
        <v>0</v>
      </c>
      <c r="G2" s="150">
        <f>'BUDGET TOTAL '!M9</f>
        <v>0</v>
      </c>
      <c r="H2" s="226">
        <f>'BUDGET TOTAL '!P9</f>
        <v>0</v>
      </c>
      <c r="I2" s="140"/>
      <c r="J2" s="140"/>
    </row>
    <row r="3" spans="1:10" ht="15" x14ac:dyDescent="0.2">
      <c r="A3" s="151" t="s">
        <v>134</v>
      </c>
      <c r="B3" s="162" t="s">
        <v>109</v>
      </c>
      <c r="C3" s="172">
        <v>3603</v>
      </c>
      <c r="D3" s="144">
        <f>'BUDGET TOTAL '!D15</f>
        <v>0</v>
      </c>
      <c r="E3" s="141">
        <f>'BUDGET TOTAL '!G15</f>
        <v>0</v>
      </c>
      <c r="F3" s="141">
        <f>'BUDGET TOTAL '!J15</f>
        <v>0</v>
      </c>
      <c r="G3" s="141">
        <f>'BUDGET TOTAL '!M15</f>
        <v>0</v>
      </c>
      <c r="H3" s="227">
        <f>'BUDGET TOTAL '!P15</f>
        <v>0</v>
      </c>
      <c r="I3" s="140"/>
      <c r="J3" s="140"/>
    </row>
    <row r="4" spans="1:10" ht="15" x14ac:dyDescent="0.2">
      <c r="A4" s="152" t="s">
        <v>52</v>
      </c>
      <c r="B4" s="163" t="s">
        <v>107</v>
      </c>
      <c r="C4" s="173">
        <v>46</v>
      </c>
      <c r="D4" s="144">
        <f>'BUDGET TOTAL '!D19</f>
        <v>0</v>
      </c>
      <c r="E4" s="141">
        <f>'BUDGET TOTAL '!G19</f>
        <v>0</v>
      </c>
      <c r="F4" s="141">
        <f>'BUDGET TOTAL '!J19</f>
        <v>0</v>
      </c>
      <c r="G4" s="141">
        <f>'BUDGET TOTAL '!M19</f>
        <v>0</v>
      </c>
      <c r="H4" s="227">
        <f>'BUDGET TOTAL '!P19</f>
        <v>0</v>
      </c>
      <c r="I4" s="140"/>
      <c r="J4" s="140"/>
    </row>
    <row r="5" spans="1:10" ht="15" x14ac:dyDescent="0.2">
      <c r="A5" s="152" t="s">
        <v>138</v>
      </c>
      <c r="B5" s="163" t="s">
        <v>107</v>
      </c>
      <c r="C5" s="173">
        <v>3601</v>
      </c>
      <c r="D5" s="144">
        <f>'BUDGET TOTAL '!D24</f>
        <v>0</v>
      </c>
      <c r="E5" s="141">
        <f>'BUDGET TOTAL '!G24</f>
        <v>0</v>
      </c>
      <c r="F5" s="141">
        <f>'BUDGET TOTAL '!J24</f>
        <v>0</v>
      </c>
      <c r="G5" s="141">
        <f>'BUDGET TOTAL '!M24</f>
        <v>0</v>
      </c>
      <c r="H5" s="227">
        <f>'BUDGET TOTAL '!P24</f>
        <v>0</v>
      </c>
      <c r="I5" s="140"/>
      <c r="J5" s="140"/>
    </row>
    <row r="6" spans="1:10" ht="15.75" thickBot="1" x14ac:dyDescent="0.25">
      <c r="A6" s="153" t="s">
        <v>145</v>
      </c>
      <c r="B6" s="164" t="s">
        <v>107</v>
      </c>
      <c r="C6" s="174">
        <v>3602</v>
      </c>
      <c r="D6" s="154">
        <f>'BUDGET TOTAL '!D28</f>
        <v>0</v>
      </c>
      <c r="E6" s="155">
        <f>'BUDGET TOTAL '!G28</f>
        <v>0</v>
      </c>
      <c r="F6" s="155">
        <f>'BUDGET TOTAL '!J28</f>
        <v>0</v>
      </c>
      <c r="G6" s="155">
        <f>'BUDGET TOTAL '!M28</f>
        <v>0</v>
      </c>
      <c r="H6" s="228">
        <f>'BUDGET TOTAL '!P28</f>
        <v>0</v>
      </c>
      <c r="I6" s="140"/>
      <c r="J6" s="140"/>
    </row>
    <row r="7" spans="1:10" ht="15" x14ac:dyDescent="0.2">
      <c r="A7" s="156" t="s">
        <v>129</v>
      </c>
      <c r="B7" s="165" t="s">
        <v>104</v>
      </c>
      <c r="C7" s="175">
        <v>2001</v>
      </c>
      <c r="D7" s="157">
        <f t="shared" ref="D7:G11" si="0">0.25*D2</f>
        <v>0</v>
      </c>
      <c r="E7" s="158">
        <f t="shared" si="0"/>
        <v>0</v>
      </c>
      <c r="F7" s="158">
        <f t="shared" si="0"/>
        <v>0</v>
      </c>
      <c r="G7" s="158">
        <f t="shared" si="0"/>
        <v>0</v>
      </c>
      <c r="H7" s="229">
        <f t="shared" ref="H7" si="1">0.25*H2</f>
        <v>0</v>
      </c>
      <c r="I7" s="140"/>
      <c r="J7" s="140"/>
    </row>
    <row r="8" spans="1:10" ht="15" x14ac:dyDescent="0.2">
      <c r="A8" s="159" t="s">
        <v>131</v>
      </c>
      <c r="B8" s="166" t="s">
        <v>104</v>
      </c>
      <c r="C8" s="176">
        <v>2002</v>
      </c>
      <c r="D8" s="145">
        <f>0.25*D5</f>
        <v>0</v>
      </c>
      <c r="E8" s="143">
        <f>0.25*E5</f>
        <v>0</v>
      </c>
      <c r="F8" s="143">
        <f>0.25*F5</f>
        <v>0</v>
      </c>
      <c r="G8" s="143">
        <f>0.25*G5</f>
        <v>0</v>
      </c>
      <c r="H8" s="230">
        <f>0.25*H5</f>
        <v>0</v>
      </c>
      <c r="I8" s="140"/>
      <c r="J8" s="140"/>
    </row>
    <row r="9" spans="1:10" ht="15" x14ac:dyDescent="0.2">
      <c r="A9" s="159" t="s">
        <v>130</v>
      </c>
      <c r="B9" s="166" t="s">
        <v>104</v>
      </c>
      <c r="C9" s="176">
        <v>2003</v>
      </c>
      <c r="D9" s="145">
        <f>0.25*D4</f>
        <v>0</v>
      </c>
      <c r="E9" s="143">
        <f t="shared" si="0"/>
        <v>0</v>
      </c>
      <c r="F9" s="143">
        <f t="shared" si="0"/>
        <v>0</v>
      </c>
      <c r="G9" s="143">
        <f t="shared" si="0"/>
        <v>0</v>
      </c>
      <c r="H9" s="230">
        <f t="shared" ref="H9" si="2">0.25*H4</f>
        <v>0</v>
      </c>
      <c r="I9" s="140"/>
      <c r="J9" s="140"/>
    </row>
    <row r="10" spans="1:10" ht="15" x14ac:dyDescent="0.2">
      <c r="A10" s="159" t="s">
        <v>146</v>
      </c>
      <c r="B10" s="166" t="s">
        <v>104</v>
      </c>
      <c r="C10" s="176">
        <v>2004</v>
      </c>
      <c r="D10" s="145">
        <f>0.25*D3</f>
        <v>0</v>
      </c>
      <c r="E10" s="143">
        <f>0.25*E3</f>
        <v>0</v>
      </c>
      <c r="F10" s="143">
        <f>0.25*F3</f>
        <v>0</v>
      </c>
      <c r="G10" s="143">
        <f>0.25*G3</f>
        <v>0</v>
      </c>
      <c r="H10" s="230">
        <f>0.25*H3</f>
        <v>0</v>
      </c>
      <c r="I10" s="140"/>
      <c r="J10" s="140"/>
    </row>
    <row r="11" spans="1:10" ht="15.75" thickBot="1" x14ac:dyDescent="0.25">
      <c r="A11" s="160" t="s">
        <v>147</v>
      </c>
      <c r="B11" s="167" t="s">
        <v>104</v>
      </c>
      <c r="C11" s="177">
        <v>2005</v>
      </c>
      <c r="D11" s="146">
        <f t="shared" si="0"/>
        <v>0</v>
      </c>
      <c r="E11" s="147">
        <f t="shared" si="0"/>
        <v>0</v>
      </c>
      <c r="F11" s="147">
        <f t="shared" si="0"/>
        <v>0</v>
      </c>
      <c r="G11" s="147">
        <f t="shared" si="0"/>
        <v>0</v>
      </c>
      <c r="H11" s="231">
        <f t="shared" ref="H11" si="3">0.25*H6</f>
        <v>0</v>
      </c>
      <c r="I11" s="140"/>
      <c r="J11" s="140"/>
    </row>
    <row r="12" spans="1:10" ht="15.75" thickBot="1" x14ac:dyDescent="0.25">
      <c r="A12" s="140"/>
      <c r="B12" s="140"/>
      <c r="C12" s="142"/>
      <c r="D12" s="142"/>
      <c r="E12" s="142"/>
      <c r="F12" s="142"/>
      <c r="G12" s="142"/>
      <c r="H12" s="142"/>
      <c r="I12" s="140"/>
      <c r="J12" s="140"/>
    </row>
    <row r="13" spans="1:10" ht="16.5" thickBot="1" x14ac:dyDescent="0.3">
      <c r="A13" s="204" t="s">
        <v>132</v>
      </c>
      <c r="B13" s="140"/>
      <c r="C13" s="142"/>
      <c r="D13" s="168">
        <f>SUM(D2:D11)</f>
        <v>0</v>
      </c>
      <c r="E13" s="169">
        <f>SUM(E2:E11)</f>
        <v>0</v>
      </c>
      <c r="F13" s="169">
        <f>SUM(F2:F11)</f>
        <v>0</v>
      </c>
      <c r="G13" s="170">
        <f>SUM(G2:G11)</f>
        <v>0</v>
      </c>
      <c r="H13" s="170">
        <f>SUM(H2:H11)</f>
        <v>0</v>
      </c>
      <c r="I13" s="140"/>
      <c r="J13" s="202">
        <f>SUM(D13:H13)</f>
        <v>0</v>
      </c>
    </row>
  </sheetData>
  <sheetProtection algorithmName="SHA-512" hashValue="tGUiyaMt7TaTIw57gNjfWUymroVaR9pWV4QB2C+cDA9v7+y9ZA7nmK65WJEVUWtXNWyCS8QX3PeNtfL8UfbuZg==" saltValue="Rh6ls9JxrNzOsRtRDzDHtQ==" spinCount="100000" sheet="1" selectLockedCells="1" selectUnlockedCells="1"/>
  <pageMargins left="0.7" right="0.7" top="0.75" bottom="0.75" header="0.3" footer="0.3"/>
  <pageSetup paperSize="9" orientation="portrait" r:id="rId1"/>
  <ignoredErrors>
    <ignoredError sqref="D8:H8 D10:H1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DB202FE5875745905955056904B93E" ma:contentTypeVersion="5" ma:contentTypeDescription="Create a new document." ma:contentTypeScope="" ma:versionID="095c45194b0b220e6ba45348dbbcca90">
  <xsd:schema xmlns:xsd="http://www.w3.org/2001/XMLSchema" xmlns:xs="http://www.w3.org/2001/XMLSchema" xmlns:p="http://schemas.microsoft.com/office/2006/metadata/properties" xmlns:ns2="a55e921c-938e-4e50-85a3-020a9f358fcc" xmlns:ns3="1b4c74c1-0512-4b4c-b132-ab7851723926" targetNamespace="http://schemas.microsoft.com/office/2006/metadata/properties" ma:root="true" ma:fieldsID="d54ac35fae0a2dcca54e6a15cdf8aa6f" ns2:_="" ns3:_="">
    <xsd:import namespace="a55e921c-938e-4e50-85a3-020a9f358fcc"/>
    <xsd:import namespace="1b4c74c1-0512-4b4c-b132-ab78517239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e921c-938e-4e50-85a3-020a9f358f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c74c1-0512-4b4c-b132-ab78517239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A15E07-A895-4BE8-A641-DC095CBE6571}">
  <ds:schemaRefs>
    <ds:schemaRef ds:uri="1b4c74c1-0512-4b4c-b132-ab7851723926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55e921c-938e-4e50-85a3-020a9f358fc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FEEDAA-859E-4FDA-A7BB-D4C88D41A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e921c-938e-4e50-85a3-020a9f358fcc"/>
    <ds:schemaRef ds:uri="1b4c74c1-0512-4b4c-b132-ab78517239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926431-D37B-4CFE-8672-1A8A3C4B4D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Informations importantes</vt:lpstr>
      <vt:lpstr>Composition portefeuille</vt:lpstr>
      <vt:lpstr>Personnel entr. bénéficiaire</vt:lpstr>
      <vt:lpstr>Personnel entr. belge liée</vt:lpstr>
      <vt:lpstr>Protos-Démos (&gt;30k€)</vt:lpstr>
      <vt:lpstr>ST entr. bénéficiaire (&gt;30k€)</vt:lpstr>
      <vt:lpstr>ST entr. liée (&gt;30k)</vt:lpstr>
      <vt:lpstr>BUDGET TOTAL </vt:lpstr>
      <vt:lpstr>BUDGET TOTAL CALISTA</vt:lpstr>
      <vt:lpstr>BUDGET WP</vt:lpstr>
      <vt:lpstr>3 - BUDGET TOTAL  (2)</vt:lpstr>
      <vt:lpstr>3.1 - Barèmes</vt:lpstr>
      <vt:lpstr>Listes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137047</dc:creator>
  <cp:keywords/>
  <dc:description/>
  <cp:lastModifiedBy>BARTHELEMY Bastien</cp:lastModifiedBy>
  <cp:revision/>
  <cp:lastPrinted>2023-09-08T07:46:11Z</cp:lastPrinted>
  <dcterms:created xsi:type="dcterms:W3CDTF">2016-09-15T14:38:33Z</dcterms:created>
  <dcterms:modified xsi:type="dcterms:W3CDTF">2026-07-15T07:20:14Z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0x01010097DB202FE5875745905955056904B93E</vt:lpwstr>
  </property>
  <property fmtid="{D5CDD505-2E9C-101B-9397-08002B2CF9AE}" pid="3" name="MSIP_Label_97a477d1-147d-4e34-b5e3-7b26d2f44870_Enabled">
    <vt:lpwstr>true</vt:lpwstr>
  </property>
  <property fmtid="{D5CDD505-2E9C-101B-9397-08002B2CF9AE}" pid="4" name="MSIP_Label_97a477d1-147d-4e34-b5e3-7b26d2f44870_SetDate">
    <vt:lpwstr>2024-10-10T07:09:23Z</vt:lpwstr>
  </property>
  <property fmtid="{D5CDD505-2E9C-101B-9397-08002B2CF9AE}" pid="5" name="MSIP_Label_97a477d1-147d-4e34-b5e3-7b26d2f44870_Method">
    <vt:lpwstr>Privileged</vt:lpwstr>
  </property>
  <property fmtid="{D5CDD505-2E9C-101B-9397-08002B2CF9AE}" pid="6" name="MSIP_Label_97a477d1-147d-4e34-b5e3-7b26d2f44870_Name">
    <vt:lpwstr>97a477d1-147d-4e34-b5e3-7b26d2f44870</vt:lpwstr>
  </property>
  <property fmtid="{D5CDD505-2E9C-101B-9397-08002B2CF9AE}" pid="7" name="MSIP_Label_97a477d1-147d-4e34-b5e3-7b26d2f44870_SiteId">
    <vt:lpwstr>1f816a84-7aa6-4a56-b22a-7b3452fa8681</vt:lpwstr>
  </property>
  <property fmtid="{D5CDD505-2E9C-101B-9397-08002B2CF9AE}" pid="8" name="MSIP_Label_97a477d1-147d-4e34-b5e3-7b26d2f44870_ActionId">
    <vt:lpwstr>7e084ab0-6ece-4186-a349-74b372ecc2e5</vt:lpwstr>
  </property>
  <property fmtid="{D5CDD505-2E9C-101B-9397-08002B2CF9AE}" pid="9" name="MSIP_Label_97a477d1-147d-4e34-b5e3-7b26d2f44870_ContentBits">
    <vt:lpwstr>0</vt:lpwstr>
  </property>
</Properties>
</file>