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3.xml" ContentType="application/vnd.openxmlformats-officedocument.spreadsheetml.table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tables/table4.xml" ContentType="application/vnd.openxmlformats-officedocument.spreadsheetml.table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tables/table5.xml" ContentType="application/vnd.openxmlformats-officedocument.spreadsheetml.table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GO6-DRDT-Dir_Analyse_Fin\Projets DPjR\ECHANGE\COOTECH Défense\2-Dépôt_dossier\"/>
    </mc:Choice>
  </mc:AlternateContent>
  <xr:revisionPtr revIDLastSave="0" documentId="13_ncr:1_{5D9655FF-E107-4C40-8158-D46C629251D2}" xr6:coauthVersionLast="47" xr6:coauthVersionMax="47" xr10:uidLastSave="{00000000-0000-0000-0000-000000000000}"/>
  <bookViews>
    <workbookView xWindow="28680" yWindow="-120" windowWidth="29040" windowHeight="15720" tabRatio="788" xr2:uid="{00000000-000D-0000-FFFF-FFFF00000000}"/>
  </bookViews>
  <sheets>
    <sheet name="Informations importantes" sheetId="13" r:id="rId1"/>
    <sheet name="Composition portefeuille" sheetId="23" r:id="rId2"/>
    <sheet name="Personnel entr. bénéficiaire" sheetId="20" r:id="rId3"/>
    <sheet name="Personnel entr. belge liée" sheetId="26" r:id="rId4"/>
    <sheet name="Protos-Démos (&gt;30k€)" sheetId="17" r:id="rId5"/>
    <sheet name="ST entr. bénéficiaire (&gt;30k€)" sheetId="21" r:id="rId6"/>
    <sheet name="ST entr. liée (&gt;30k)" sheetId="27" r:id="rId7"/>
    <sheet name="BUDGET TOTAL " sheetId="22" r:id="rId8"/>
    <sheet name="BUDGET TOTAL CALISTA" sheetId="28" r:id="rId9"/>
    <sheet name="BUDGET WP" sheetId="29" r:id="rId10"/>
    <sheet name="3 - BUDGET TOTAL  (2)" sheetId="24" state="hidden" r:id="rId11"/>
    <sheet name="3.1 - Barèmes" sheetId="9" state="hidden" r:id="rId12"/>
    <sheet name="Listes" sheetId="11" state="hidden" r:id="rId13"/>
  </sheets>
  <externalReferences>
    <externalReference r:id="rId14"/>
  </externalReferences>
  <definedNames>
    <definedName name="drapeau">#REF!</definedName>
    <definedName name="Fonctions" localSheetId="10">'[1]2. Tableau du personnel'!$J$1:$J$4</definedName>
    <definedName name="Fonctions" localSheetId="7">'[1]2. Tableau du personnel'!$J$1:$J$4</definedName>
    <definedName name="Fonctions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1" l="1"/>
  <c r="H16" i="11"/>
  <c r="H13" i="11"/>
  <c r="H18" i="11"/>
  <c r="H15" i="11"/>
  <c r="H12" i="11"/>
  <c r="H17" i="11"/>
  <c r="H14" i="11"/>
  <c r="H11" i="11"/>
  <c r="H10" i="11"/>
  <c r="H9" i="11"/>
  <c r="H8" i="11"/>
  <c r="H7" i="11"/>
  <c r="H6" i="11"/>
  <c r="H5" i="11"/>
  <c r="H4" i="11"/>
  <c r="H3" i="11"/>
  <c r="H2" i="11"/>
  <c r="G5" i="23" l="1"/>
  <c r="G4" i="23"/>
  <c r="G3" i="23"/>
  <c r="G2" i="23"/>
  <c r="F5" i="23"/>
  <c r="F4" i="23"/>
  <c r="F3" i="23"/>
  <c r="F2" i="23"/>
  <c r="J3" i="27" l="1"/>
  <c r="J4" i="27"/>
  <c r="J5" i="27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2" i="27"/>
  <c r="J3" i="21"/>
  <c r="J4" i="21"/>
  <c r="J5" i="21"/>
  <c r="J6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66" i="21"/>
  <c r="J67" i="21"/>
  <c r="J68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J92" i="21"/>
  <c r="J93" i="21"/>
  <c r="J94" i="21"/>
  <c r="J95" i="21"/>
  <c r="J96" i="21"/>
  <c r="J97" i="21"/>
  <c r="J98" i="21"/>
  <c r="J99" i="21"/>
  <c r="J100" i="21"/>
  <c r="J2" i="21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2" i="26"/>
  <c r="J3" i="20"/>
  <c r="J4" i="20"/>
  <c r="J5" i="20"/>
  <c r="J6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2" i="20"/>
  <c r="J73" i="20"/>
  <c r="J74" i="20"/>
  <c r="J75" i="20"/>
  <c r="J76" i="20"/>
  <c r="J77" i="20"/>
  <c r="J78" i="20"/>
  <c r="J79" i="20"/>
  <c r="J80" i="20"/>
  <c r="J81" i="20"/>
  <c r="J82" i="20"/>
  <c r="J83" i="20"/>
  <c r="J84" i="20"/>
  <c r="J85" i="20"/>
  <c r="J86" i="20"/>
  <c r="J87" i="20"/>
  <c r="J88" i="20"/>
  <c r="J89" i="20"/>
  <c r="J90" i="20"/>
  <c r="J91" i="20"/>
  <c r="J92" i="20"/>
  <c r="J93" i="20"/>
  <c r="J94" i="20"/>
  <c r="J95" i="20"/>
  <c r="J96" i="20"/>
  <c r="J97" i="20"/>
  <c r="J98" i="20"/>
  <c r="J99" i="20"/>
  <c r="J100" i="20"/>
  <c r="J2" i="20"/>
  <c r="L3" i="29"/>
  <c r="L4" i="29"/>
  <c r="L5" i="29"/>
  <c r="L6" i="29"/>
  <c r="L7" i="29"/>
  <c r="L8" i="29"/>
  <c r="L9" i="29"/>
  <c r="L10" i="29"/>
  <c r="L11" i="29"/>
  <c r="L12" i="29"/>
  <c r="L13" i="29"/>
  <c r="L14" i="29"/>
  <c r="L16" i="29"/>
  <c r="L17" i="29"/>
  <c r="L2" i="29"/>
  <c r="K14" i="29"/>
  <c r="K15" i="29"/>
  <c r="K16" i="29"/>
  <c r="K17" i="29"/>
  <c r="F3" i="29"/>
  <c r="F4" i="29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2" i="29"/>
  <c r="E3" i="29"/>
  <c r="E4" i="29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E2" i="29"/>
  <c r="D3" i="29"/>
  <c r="D4" i="29"/>
  <c r="D5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2" i="29"/>
  <c r="C3" i="29"/>
  <c r="C4" i="29"/>
  <c r="C5" i="29"/>
  <c r="C6" i="29"/>
  <c r="C7" i="29"/>
  <c r="C8" i="29"/>
  <c r="C9" i="29"/>
  <c r="C10" i="29"/>
  <c r="C11" i="29"/>
  <c r="C12" i="29"/>
  <c r="C13" i="29"/>
  <c r="C14" i="29"/>
  <c r="C16" i="29"/>
  <c r="C17" i="29"/>
  <c r="C2" i="29"/>
  <c r="B14" i="29"/>
  <c r="B15" i="29"/>
  <c r="B16" i="29"/>
  <c r="B17" i="29"/>
  <c r="I19" i="20"/>
  <c r="R19" i="20"/>
  <c r="K19" i="20"/>
  <c r="N19" i="20"/>
  <c r="P19" i="20"/>
  <c r="T5" i="21"/>
  <c r="J104" i="21" s="1"/>
  <c r="T4" i="21"/>
  <c r="J103" i="21" s="1"/>
  <c r="T3" i="21"/>
  <c r="K102" i="21" s="1"/>
  <c r="T2" i="21"/>
  <c r="K101" i="21" s="1"/>
  <c r="T5" i="27"/>
  <c r="K104" i="27" s="1"/>
  <c r="T4" i="27"/>
  <c r="K103" i="27" s="1"/>
  <c r="T3" i="27"/>
  <c r="K102" i="27" s="1"/>
  <c r="T2" i="27"/>
  <c r="J101" i="27" s="1"/>
  <c r="S5" i="17"/>
  <c r="I104" i="17" s="1"/>
  <c r="S4" i="17"/>
  <c r="I103" i="17" s="1"/>
  <c r="S2" i="17"/>
  <c r="J104" i="17" s="1"/>
  <c r="S3" i="17"/>
  <c r="I102" i="17" s="1"/>
  <c r="S5" i="27"/>
  <c r="S4" i="27"/>
  <c r="S3" i="27"/>
  <c r="S2" i="27"/>
  <c r="S5" i="21"/>
  <c r="S4" i="21"/>
  <c r="S3" i="21"/>
  <c r="S2" i="21"/>
  <c r="R5" i="17"/>
  <c r="R4" i="17"/>
  <c r="R3" i="17"/>
  <c r="R2" i="17"/>
  <c r="I3" i="17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2" i="17"/>
  <c r="Y3" i="26"/>
  <c r="P102" i="26" s="1"/>
  <c r="Y2" i="26"/>
  <c r="P101" i="26" s="1"/>
  <c r="Y5" i="26"/>
  <c r="P104" i="26" s="1"/>
  <c r="X5" i="26"/>
  <c r="Y4" i="26"/>
  <c r="P103" i="26" s="1"/>
  <c r="X4" i="26"/>
  <c r="X3" i="26"/>
  <c r="X2" i="26"/>
  <c r="O2" i="26"/>
  <c r="O3" i="26"/>
  <c r="O4" i="26"/>
  <c r="O5" i="26"/>
  <c r="O6" i="26"/>
  <c r="O7" i="26"/>
  <c r="O8" i="26"/>
  <c r="O9" i="26"/>
  <c r="O10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51" i="26"/>
  <c r="O52" i="26"/>
  <c r="O53" i="26"/>
  <c r="O54" i="26"/>
  <c r="O55" i="26"/>
  <c r="O56" i="26"/>
  <c r="O57" i="26"/>
  <c r="O58" i="26"/>
  <c r="O59" i="26"/>
  <c r="O60" i="26"/>
  <c r="O61" i="26"/>
  <c r="O62" i="26"/>
  <c r="O63" i="26"/>
  <c r="O64" i="26"/>
  <c r="O65" i="26"/>
  <c r="O66" i="26"/>
  <c r="O67" i="26"/>
  <c r="O68" i="26"/>
  <c r="O69" i="26"/>
  <c r="O70" i="26"/>
  <c r="O71" i="26"/>
  <c r="O72" i="26"/>
  <c r="O73" i="26"/>
  <c r="O74" i="26"/>
  <c r="O75" i="26"/>
  <c r="O76" i="26"/>
  <c r="O77" i="26"/>
  <c r="O78" i="26"/>
  <c r="O79" i="26"/>
  <c r="O80" i="26"/>
  <c r="O81" i="26"/>
  <c r="O82" i="26"/>
  <c r="O83" i="26"/>
  <c r="O84" i="26"/>
  <c r="O85" i="26"/>
  <c r="O86" i="26"/>
  <c r="O87" i="26"/>
  <c r="O88" i="26"/>
  <c r="O89" i="26"/>
  <c r="O90" i="26"/>
  <c r="O91" i="26"/>
  <c r="O92" i="26"/>
  <c r="O93" i="26"/>
  <c r="O94" i="26"/>
  <c r="O95" i="26"/>
  <c r="O96" i="26"/>
  <c r="O97" i="26"/>
  <c r="O98" i="26"/>
  <c r="O99" i="26"/>
  <c r="O100" i="26"/>
  <c r="X5" i="20"/>
  <c r="O104" i="20" s="1"/>
  <c r="X4" i="20"/>
  <c r="N103" i="20" s="1"/>
  <c r="X3" i="20"/>
  <c r="N102" i="20" s="1"/>
  <c r="X2" i="20"/>
  <c r="N101" i="20" s="1"/>
  <c r="W5" i="20"/>
  <c r="W4" i="20"/>
  <c r="W3" i="20"/>
  <c r="W2" i="20"/>
  <c r="N100" i="20"/>
  <c r="N99" i="20"/>
  <c r="N98" i="20"/>
  <c r="N97" i="20"/>
  <c r="N96" i="20"/>
  <c r="N95" i="20"/>
  <c r="N94" i="20"/>
  <c r="N93" i="20"/>
  <c r="N92" i="20"/>
  <c r="N91" i="20"/>
  <c r="N90" i="20"/>
  <c r="N89" i="20"/>
  <c r="N88" i="20"/>
  <c r="N87" i="20"/>
  <c r="N86" i="20"/>
  <c r="N85" i="20"/>
  <c r="N84" i="20"/>
  <c r="N83" i="20"/>
  <c r="N82" i="20"/>
  <c r="N81" i="20"/>
  <c r="N80" i="20"/>
  <c r="N79" i="20"/>
  <c r="N78" i="20"/>
  <c r="N77" i="20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3" i="20"/>
  <c r="N62" i="20"/>
  <c r="N61" i="20"/>
  <c r="N60" i="20"/>
  <c r="N59" i="20"/>
  <c r="N58" i="20"/>
  <c r="N57" i="20"/>
  <c r="N56" i="20"/>
  <c r="N55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8" i="20"/>
  <c r="N17" i="20"/>
  <c r="N16" i="20"/>
  <c r="N15" i="20"/>
  <c r="N14" i="20"/>
  <c r="N13" i="20"/>
  <c r="N12" i="20"/>
  <c r="N11" i="20"/>
  <c r="N10" i="20"/>
  <c r="N9" i="20"/>
  <c r="N8" i="20"/>
  <c r="N7" i="20"/>
  <c r="N6" i="20"/>
  <c r="N5" i="20"/>
  <c r="N4" i="20"/>
  <c r="N3" i="20"/>
  <c r="N2" i="20"/>
  <c r="Q2" i="26"/>
  <c r="Q3" i="26"/>
  <c r="Q4" i="26"/>
  <c r="Q5" i="26"/>
  <c r="Q6" i="26"/>
  <c r="Q7" i="26"/>
  <c r="Q8" i="26"/>
  <c r="Q9" i="26"/>
  <c r="Q10" i="26"/>
  <c r="Q11" i="26"/>
  <c r="Q12" i="26"/>
  <c r="Q13" i="26"/>
  <c r="Q14" i="26"/>
  <c r="Q15" i="26"/>
  <c r="Q16" i="26"/>
  <c r="Q17" i="26"/>
  <c r="Q18" i="26"/>
  <c r="Q19" i="26"/>
  <c r="Q20" i="26"/>
  <c r="Q21" i="26"/>
  <c r="Q22" i="26"/>
  <c r="Q23" i="26"/>
  <c r="Q24" i="26"/>
  <c r="Q25" i="26"/>
  <c r="Q26" i="26"/>
  <c r="Q27" i="26"/>
  <c r="Q28" i="26"/>
  <c r="Q29" i="26"/>
  <c r="Q30" i="26"/>
  <c r="Q31" i="26"/>
  <c r="Q32" i="26"/>
  <c r="Q33" i="26"/>
  <c r="Q34" i="26"/>
  <c r="Q35" i="26"/>
  <c r="Q36" i="26"/>
  <c r="Q37" i="26"/>
  <c r="Q38" i="26"/>
  <c r="Q39" i="26"/>
  <c r="Q40" i="26"/>
  <c r="Q41" i="26"/>
  <c r="Q42" i="26"/>
  <c r="Q43" i="26"/>
  <c r="Q44" i="26"/>
  <c r="Q45" i="26"/>
  <c r="Q46" i="26"/>
  <c r="Q47" i="26"/>
  <c r="Q48" i="26"/>
  <c r="Q49" i="26"/>
  <c r="Q50" i="26"/>
  <c r="Q51" i="26"/>
  <c r="Q52" i="26"/>
  <c r="Q53" i="26"/>
  <c r="Q54" i="26"/>
  <c r="Q55" i="26"/>
  <c r="Q56" i="26"/>
  <c r="Q57" i="26"/>
  <c r="Q58" i="26"/>
  <c r="Q59" i="26"/>
  <c r="Q60" i="26"/>
  <c r="Q61" i="26"/>
  <c r="Q62" i="26"/>
  <c r="Q63" i="26"/>
  <c r="Q64" i="26"/>
  <c r="Q65" i="26"/>
  <c r="Q66" i="26"/>
  <c r="Q67" i="26"/>
  <c r="Q68" i="26"/>
  <c r="Q69" i="26"/>
  <c r="Q70" i="26"/>
  <c r="Q71" i="26"/>
  <c r="Q72" i="26"/>
  <c r="Q73" i="26"/>
  <c r="Q74" i="26"/>
  <c r="Q75" i="26"/>
  <c r="Q76" i="26"/>
  <c r="Q77" i="26"/>
  <c r="Q78" i="26"/>
  <c r="Q79" i="26"/>
  <c r="Q80" i="26"/>
  <c r="Q81" i="26"/>
  <c r="Q82" i="26"/>
  <c r="Q83" i="26"/>
  <c r="Q84" i="26"/>
  <c r="Q85" i="26"/>
  <c r="Q86" i="26"/>
  <c r="Q87" i="26"/>
  <c r="Q88" i="26"/>
  <c r="Q89" i="26"/>
  <c r="Q90" i="26"/>
  <c r="Q91" i="26"/>
  <c r="Q92" i="26"/>
  <c r="Q93" i="26"/>
  <c r="Q94" i="26"/>
  <c r="Q95" i="26"/>
  <c r="Q96" i="26"/>
  <c r="Q97" i="26"/>
  <c r="Q98" i="26"/>
  <c r="Q99" i="26"/>
  <c r="Q100" i="26"/>
  <c r="G1" i="28"/>
  <c r="F1" i="28"/>
  <c r="I2" i="22"/>
  <c r="E1" i="28"/>
  <c r="D1" i="28"/>
  <c r="L19" i="20" l="1"/>
  <c r="M14" i="29"/>
  <c r="M17" i="29"/>
  <c r="M16" i="29"/>
  <c r="G17" i="29"/>
  <c r="H17" i="29" s="1"/>
  <c r="G16" i="29"/>
  <c r="H16" i="29" s="1"/>
  <c r="G14" i="29"/>
  <c r="H14" i="29" s="1"/>
  <c r="J102" i="21"/>
  <c r="J101" i="21"/>
  <c r="J102" i="27"/>
  <c r="K101" i="27"/>
  <c r="O101" i="26"/>
  <c r="O101" i="20"/>
  <c r="O102" i="20"/>
  <c r="K104" i="21"/>
  <c r="J104" i="27"/>
  <c r="O104" i="26"/>
  <c r="K103" i="21"/>
  <c r="J103" i="27"/>
  <c r="O103" i="20"/>
  <c r="O103" i="26"/>
  <c r="N104" i="20"/>
  <c r="I101" i="17"/>
  <c r="J101" i="17"/>
  <c r="J102" i="17"/>
  <c r="J103" i="17"/>
  <c r="O102" i="26"/>
  <c r="I27" i="22"/>
  <c r="I26" i="22"/>
  <c r="H27" i="22"/>
  <c r="H26" i="22"/>
  <c r="T19" i="20" l="1"/>
  <c r="I28" i="22"/>
  <c r="J26" i="22"/>
  <c r="J27" i="22"/>
  <c r="H28" i="22"/>
  <c r="J28" i="22" l="1"/>
  <c r="F6" i="28" s="1"/>
  <c r="F11" i="28" l="1"/>
  <c r="O100" i="27" l="1"/>
  <c r="O99" i="27"/>
  <c r="O98" i="27"/>
  <c r="O97" i="27"/>
  <c r="O96" i="27"/>
  <c r="O95" i="27"/>
  <c r="O94" i="27"/>
  <c r="O93" i="27"/>
  <c r="O92" i="27"/>
  <c r="O91" i="27"/>
  <c r="O90" i="27"/>
  <c r="O89" i="27"/>
  <c r="O88" i="27"/>
  <c r="O87" i="27"/>
  <c r="O86" i="27"/>
  <c r="O85" i="27"/>
  <c r="O84" i="27"/>
  <c r="O83" i="27"/>
  <c r="O82" i="27"/>
  <c r="O81" i="27"/>
  <c r="O80" i="27"/>
  <c r="O79" i="27"/>
  <c r="O78" i="27"/>
  <c r="O77" i="27"/>
  <c r="O76" i="27"/>
  <c r="O75" i="27"/>
  <c r="O74" i="27"/>
  <c r="O73" i="27"/>
  <c r="O72" i="27"/>
  <c r="O71" i="27"/>
  <c r="O70" i="27"/>
  <c r="O69" i="27"/>
  <c r="O68" i="27"/>
  <c r="O67" i="27"/>
  <c r="O66" i="27"/>
  <c r="O65" i="27"/>
  <c r="O64" i="27"/>
  <c r="O63" i="27"/>
  <c r="O62" i="27"/>
  <c r="O61" i="27"/>
  <c r="O60" i="27"/>
  <c r="O59" i="27"/>
  <c r="O58" i="27"/>
  <c r="O57" i="27"/>
  <c r="O56" i="27"/>
  <c r="O55" i="27"/>
  <c r="O54" i="27"/>
  <c r="O53" i="27"/>
  <c r="O52" i="27"/>
  <c r="O51" i="27"/>
  <c r="O50" i="27"/>
  <c r="O49" i="27"/>
  <c r="O48" i="27"/>
  <c r="O47" i="27"/>
  <c r="O46" i="27"/>
  <c r="O45" i="27"/>
  <c r="O44" i="27"/>
  <c r="O43" i="27"/>
  <c r="O42" i="27"/>
  <c r="O41" i="27"/>
  <c r="O40" i="27"/>
  <c r="O39" i="27"/>
  <c r="O38" i="27"/>
  <c r="O37" i="27"/>
  <c r="O36" i="27"/>
  <c r="O35" i="27"/>
  <c r="O34" i="27"/>
  <c r="O33" i="27"/>
  <c r="O32" i="27"/>
  <c r="O31" i="27"/>
  <c r="O30" i="27"/>
  <c r="O29" i="27"/>
  <c r="O28" i="27"/>
  <c r="O27" i="27"/>
  <c r="O26" i="27"/>
  <c r="O25" i="27"/>
  <c r="O24" i="27"/>
  <c r="O23" i="27"/>
  <c r="O22" i="27"/>
  <c r="O21" i="27"/>
  <c r="O20" i="27"/>
  <c r="O19" i="27"/>
  <c r="O18" i="27"/>
  <c r="O17" i="27"/>
  <c r="O16" i="27"/>
  <c r="O15" i="27"/>
  <c r="O14" i="27"/>
  <c r="O13" i="27"/>
  <c r="O12" i="27"/>
  <c r="O11" i="27"/>
  <c r="O10" i="27"/>
  <c r="O9" i="27"/>
  <c r="O8" i="27"/>
  <c r="O7" i="27"/>
  <c r="O6" i="27"/>
  <c r="O5" i="27"/>
  <c r="O4" i="27"/>
  <c r="O3" i="27"/>
  <c r="O2" i="27"/>
  <c r="L100" i="26"/>
  <c r="M100" i="26" s="1"/>
  <c r="S100" i="26"/>
  <c r="J100" i="26"/>
  <c r="L99" i="26"/>
  <c r="M99" i="26" s="1"/>
  <c r="J99" i="26"/>
  <c r="L98" i="26"/>
  <c r="M98" i="26" s="1"/>
  <c r="S98" i="26"/>
  <c r="J98" i="26"/>
  <c r="L97" i="26"/>
  <c r="M97" i="26" s="1"/>
  <c r="J97" i="26"/>
  <c r="L96" i="26"/>
  <c r="M96" i="26" s="1"/>
  <c r="J96" i="26"/>
  <c r="L95" i="26"/>
  <c r="M95" i="26" s="1"/>
  <c r="S95" i="26"/>
  <c r="J95" i="26"/>
  <c r="L94" i="26"/>
  <c r="M94" i="26" s="1"/>
  <c r="S94" i="26"/>
  <c r="J94" i="26"/>
  <c r="L93" i="26"/>
  <c r="M93" i="26" s="1"/>
  <c r="S93" i="26"/>
  <c r="J93" i="26"/>
  <c r="L92" i="26"/>
  <c r="M92" i="26" s="1"/>
  <c r="S92" i="26"/>
  <c r="J92" i="26"/>
  <c r="L91" i="26"/>
  <c r="M91" i="26" s="1"/>
  <c r="S91" i="26"/>
  <c r="J91" i="26"/>
  <c r="L90" i="26"/>
  <c r="M90" i="26" s="1"/>
  <c r="J90" i="26"/>
  <c r="L89" i="26"/>
  <c r="M89" i="26" s="1"/>
  <c r="S89" i="26"/>
  <c r="J89" i="26"/>
  <c r="L88" i="26"/>
  <c r="M88" i="26" s="1"/>
  <c r="S88" i="26"/>
  <c r="J88" i="26"/>
  <c r="L87" i="26"/>
  <c r="M87" i="26" s="1"/>
  <c r="J87" i="26"/>
  <c r="L86" i="26"/>
  <c r="M86" i="26" s="1"/>
  <c r="S86" i="26"/>
  <c r="J86" i="26"/>
  <c r="L85" i="26"/>
  <c r="M85" i="26" s="1"/>
  <c r="J85" i="26"/>
  <c r="L84" i="26"/>
  <c r="M84" i="26" s="1"/>
  <c r="J84" i="26"/>
  <c r="L83" i="26"/>
  <c r="M83" i="26" s="1"/>
  <c r="S83" i="26"/>
  <c r="J83" i="26"/>
  <c r="L82" i="26"/>
  <c r="M82" i="26" s="1"/>
  <c r="S82" i="26"/>
  <c r="J82" i="26"/>
  <c r="L81" i="26"/>
  <c r="M81" i="26" s="1"/>
  <c r="S81" i="26"/>
  <c r="J81" i="26"/>
  <c r="L80" i="26"/>
  <c r="M80" i="26" s="1"/>
  <c r="S80" i="26"/>
  <c r="J80" i="26"/>
  <c r="L79" i="26"/>
  <c r="M79" i="26" s="1"/>
  <c r="S79" i="26"/>
  <c r="J79" i="26"/>
  <c r="L78" i="26"/>
  <c r="M78" i="26" s="1"/>
  <c r="J78" i="26"/>
  <c r="L77" i="26"/>
  <c r="M77" i="26" s="1"/>
  <c r="S77" i="26"/>
  <c r="J77" i="26"/>
  <c r="L76" i="26"/>
  <c r="M76" i="26" s="1"/>
  <c r="S76" i="26"/>
  <c r="J76" i="26"/>
  <c r="L75" i="26"/>
  <c r="M75" i="26" s="1"/>
  <c r="J75" i="26"/>
  <c r="L74" i="26"/>
  <c r="M74" i="26" s="1"/>
  <c r="S74" i="26"/>
  <c r="J74" i="26"/>
  <c r="L73" i="26"/>
  <c r="M73" i="26" s="1"/>
  <c r="J73" i="26"/>
  <c r="L72" i="26"/>
  <c r="M72" i="26" s="1"/>
  <c r="J72" i="26"/>
  <c r="L71" i="26"/>
  <c r="M71" i="26" s="1"/>
  <c r="S71" i="26"/>
  <c r="J71" i="26"/>
  <c r="L70" i="26"/>
  <c r="M70" i="26" s="1"/>
  <c r="S70" i="26"/>
  <c r="J70" i="26"/>
  <c r="L69" i="26"/>
  <c r="M69" i="26" s="1"/>
  <c r="S69" i="26"/>
  <c r="J69" i="26"/>
  <c r="L68" i="26"/>
  <c r="M68" i="26" s="1"/>
  <c r="S68" i="26"/>
  <c r="J68" i="26"/>
  <c r="L15" i="29" s="1"/>
  <c r="M15" i="29" s="1"/>
  <c r="L67" i="26"/>
  <c r="M67" i="26" s="1"/>
  <c r="S67" i="26"/>
  <c r="J67" i="26"/>
  <c r="L66" i="26"/>
  <c r="M66" i="26" s="1"/>
  <c r="J66" i="26"/>
  <c r="L65" i="26"/>
  <c r="M65" i="26" s="1"/>
  <c r="S65" i="26"/>
  <c r="J65" i="26"/>
  <c r="L64" i="26"/>
  <c r="M64" i="26" s="1"/>
  <c r="S64" i="26"/>
  <c r="J64" i="26"/>
  <c r="L63" i="26"/>
  <c r="M63" i="26" s="1"/>
  <c r="J63" i="26"/>
  <c r="L62" i="26"/>
  <c r="M62" i="26" s="1"/>
  <c r="S62" i="26"/>
  <c r="J62" i="26"/>
  <c r="L61" i="26"/>
  <c r="M61" i="26" s="1"/>
  <c r="J61" i="26"/>
  <c r="L60" i="26"/>
  <c r="M60" i="26" s="1"/>
  <c r="J60" i="26"/>
  <c r="L59" i="26"/>
  <c r="M59" i="26" s="1"/>
  <c r="S59" i="26"/>
  <c r="J59" i="26"/>
  <c r="L58" i="26"/>
  <c r="M58" i="26" s="1"/>
  <c r="S58" i="26"/>
  <c r="J58" i="26"/>
  <c r="L57" i="26"/>
  <c r="M57" i="26" s="1"/>
  <c r="S57" i="26"/>
  <c r="J57" i="26"/>
  <c r="L56" i="26"/>
  <c r="M56" i="26" s="1"/>
  <c r="S56" i="26"/>
  <c r="J56" i="26"/>
  <c r="L55" i="26"/>
  <c r="M55" i="26" s="1"/>
  <c r="S55" i="26"/>
  <c r="J55" i="26"/>
  <c r="L54" i="26"/>
  <c r="M54" i="26" s="1"/>
  <c r="J54" i="26"/>
  <c r="L53" i="26"/>
  <c r="M53" i="26" s="1"/>
  <c r="S53" i="26"/>
  <c r="J53" i="26"/>
  <c r="L52" i="26"/>
  <c r="M52" i="26" s="1"/>
  <c r="S52" i="26"/>
  <c r="J52" i="26"/>
  <c r="L51" i="26"/>
  <c r="M51" i="26" s="1"/>
  <c r="J51" i="26"/>
  <c r="L50" i="26"/>
  <c r="M50" i="26" s="1"/>
  <c r="S50" i="26"/>
  <c r="J50" i="26"/>
  <c r="L49" i="26"/>
  <c r="M49" i="26" s="1"/>
  <c r="J49" i="26"/>
  <c r="L48" i="26"/>
  <c r="M48" i="26" s="1"/>
  <c r="J48" i="26"/>
  <c r="L47" i="26"/>
  <c r="M47" i="26" s="1"/>
  <c r="S47" i="26"/>
  <c r="J47" i="26"/>
  <c r="L46" i="26"/>
  <c r="M46" i="26" s="1"/>
  <c r="S46" i="26"/>
  <c r="J46" i="26"/>
  <c r="L45" i="26"/>
  <c r="M45" i="26" s="1"/>
  <c r="S45" i="26"/>
  <c r="J45" i="26"/>
  <c r="L44" i="26"/>
  <c r="M44" i="26" s="1"/>
  <c r="S44" i="26"/>
  <c r="J44" i="26"/>
  <c r="L43" i="26"/>
  <c r="M43" i="26" s="1"/>
  <c r="S43" i="26"/>
  <c r="J43" i="26"/>
  <c r="L42" i="26"/>
  <c r="M42" i="26" s="1"/>
  <c r="J42" i="26"/>
  <c r="L41" i="26"/>
  <c r="S41" i="26"/>
  <c r="J41" i="26"/>
  <c r="L40" i="26"/>
  <c r="M40" i="26" s="1"/>
  <c r="S40" i="26"/>
  <c r="J40" i="26"/>
  <c r="L39" i="26"/>
  <c r="M39" i="26" s="1"/>
  <c r="J39" i="26"/>
  <c r="L38" i="26"/>
  <c r="M38" i="26" s="1"/>
  <c r="S38" i="26"/>
  <c r="J38" i="26"/>
  <c r="L37" i="26"/>
  <c r="M37" i="26" s="1"/>
  <c r="J37" i="26"/>
  <c r="L36" i="26"/>
  <c r="M36" i="26" s="1"/>
  <c r="J36" i="26"/>
  <c r="L35" i="26"/>
  <c r="M35" i="26" s="1"/>
  <c r="S35" i="26"/>
  <c r="J35" i="26"/>
  <c r="L34" i="26"/>
  <c r="M34" i="26" s="1"/>
  <c r="S34" i="26"/>
  <c r="J34" i="26"/>
  <c r="L33" i="26"/>
  <c r="M33" i="26" s="1"/>
  <c r="S33" i="26"/>
  <c r="J33" i="26"/>
  <c r="L32" i="26"/>
  <c r="M32" i="26" s="1"/>
  <c r="U32" i="26" s="1"/>
  <c r="S32" i="26"/>
  <c r="J32" i="26"/>
  <c r="L31" i="26"/>
  <c r="M31" i="26" s="1"/>
  <c r="S31" i="26"/>
  <c r="J31" i="26"/>
  <c r="L30" i="26"/>
  <c r="M30" i="26" s="1"/>
  <c r="J30" i="26"/>
  <c r="L29" i="26"/>
  <c r="M29" i="26" s="1"/>
  <c r="S29" i="26"/>
  <c r="J29" i="26"/>
  <c r="L28" i="26"/>
  <c r="M28" i="26" s="1"/>
  <c r="S28" i="26"/>
  <c r="J28" i="26"/>
  <c r="L27" i="26"/>
  <c r="M27" i="26" s="1"/>
  <c r="J27" i="26"/>
  <c r="L26" i="26"/>
  <c r="M26" i="26" s="1"/>
  <c r="S26" i="26"/>
  <c r="J26" i="26"/>
  <c r="L25" i="26"/>
  <c r="M25" i="26" s="1"/>
  <c r="J25" i="26"/>
  <c r="L24" i="26"/>
  <c r="M24" i="26" s="1"/>
  <c r="S24" i="26"/>
  <c r="J24" i="26"/>
  <c r="L23" i="26"/>
  <c r="M23" i="26" s="1"/>
  <c r="S23" i="26"/>
  <c r="J23" i="26"/>
  <c r="L22" i="26"/>
  <c r="M22" i="26" s="1"/>
  <c r="S22" i="26"/>
  <c r="J22" i="26"/>
  <c r="L21" i="26"/>
  <c r="M21" i="26" s="1"/>
  <c r="S21" i="26"/>
  <c r="J21" i="26"/>
  <c r="L20" i="26"/>
  <c r="M20" i="26" s="1"/>
  <c r="J20" i="26"/>
  <c r="L19" i="26"/>
  <c r="M19" i="26" s="1"/>
  <c r="S19" i="26"/>
  <c r="J19" i="26"/>
  <c r="L18" i="26"/>
  <c r="M18" i="26" s="1"/>
  <c r="J18" i="26"/>
  <c r="L17" i="26"/>
  <c r="M17" i="26" s="1"/>
  <c r="S17" i="26"/>
  <c r="J17" i="26"/>
  <c r="L16" i="26"/>
  <c r="M16" i="26" s="1"/>
  <c r="S16" i="26"/>
  <c r="J16" i="26"/>
  <c r="L15" i="26"/>
  <c r="M15" i="26" s="1"/>
  <c r="S15" i="26"/>
  <c r="J15" i="26"/>
  <c r="L14" i="26"/>
  <c r="M14" i="26" s="1"/>
  <c r="S14" i="26"/>
  <c r="J14" i="26"/>
  <c r="L13" i="26"/>
  <c r="M13" i="26" s="1"/>
  <c r="J13" i="26"/>
  <c r="L12" i="26"/>
  <c r="M12" i="26" s="1"/>
  <c r="S12" i="26"/>
  <c r="J12" i="26"/>
  <c r="L11" i="26"/>
  <c r="M11" i="26" s="1"/>
  <c r="S11" i="26"/>
  <c r="J11" i="26"/>
  <c r="L10" i="26"/>
  <c r="M10" i="26" s="1"/>
  <c r="J10" i="26"/>
  <c r="L9" i="26"/>
  <c r="M9" i="26" s="1"/>
  <c r="S9" i="26"/>
  <c r="J9" i="26"/>
  <c r="L8" i="26"/>
  <c r="M8" i="26" s="1"/>
  <c r="J8" i="26"/>
  <c r="L7" i="26"/>
  <c r="M7" i="26" s="1"/>
  <c r="S7" i="26"/>
  <c r="J7" i="26"/>
  <c r="L6" i="26"/>
  <c r="M6" i="26" s="1"/>
  <c r="S6" i="26"/>
  <c r="J6" i="26"/>
  <c r="L5" i="26"/>
  <c r="M5" i="26" s="1"/>
  <c r="S5" i="26"/>
  <c r="J5" i="26"/>
  <c r="L4" i="26"/>
  <c r="M4" i="26" s="1"/>
  <c r="S4" i="26"/>
  <c r="J4" i="26"/>
  <c r="L3" i="26"/>
  <c r="M3" i="26" s="1"/>
  <c r="S3" i="26"/>
  <c r="J3" i="26"/>
  <c r="L2" i="26"/>
  <c r="M2" i="26" s="1"/>
  <c r="S2" i="26"/>
  <c r="J2" i="26"/>
  <c r="N3" i="17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2" i="17"/>
  <c r="O3" i="21"/>
  <c r="O4" i="21"/>
  <c r="O5" i="21"/>
  <c r="O6" i="21"/>
  <c r="O7" i="21"/>
  <c r="O8" i="21"/>
  <c r="O9" i="21"/>
  <c r="O10" i="2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O43" i="21"/>
  <c r="O44" i="21"/>
  <c r="O45" i="21"/>
  <c r="O46" i="21"/>
  <c r="O47" i="21"/>
  <c r="O48" i="21"/>
  <c r="O49" i="21"/>
  <c r="O50" i="21"/>
  <c r="O51" i="21"/>
  <c r="O52" i="21"/>
  <c r="O53" i="21"/>
  <c r="O54" i="21"/>
  <c r="O55" i="21"/>
  <c r="O56" i="21"/>
  <c r="O57" i="21"/>
  <c r="O58" i="21"/>
  <c r="O59" i="21"/>
  <c r="O60" i="21"/>
  <c r="O61" i="21"/>
  <c r="O62" i="21"/>
  <c r="O63" i="21"/>
  <c r="O64" i="21"/>
  <c r="O65" i="21"/>
  <c r="O66" i="21"/>
  <c r="O67" i="21"/>
  <c r="O68" i="21"/>
  <c r="O69" i="21"/>
  <c r="O70" i="21"/>
  <c r="O71" i="21"/>
  <c r="O72" i="21"/>
  <c r="O73" i="21"/>
  <c r="O74" i="21"/>
  <c r="O75" i="21"/>
  <c r="O76" i="21"/>
  <c r="O77" i="21"/>
  <c r="O78" i="21"/>
  <c r="O79" i="21"/>
  <c r="O80" i="21"/>
  <c r="O81" i="21"/>
  <c r="O82" i="21"/>
  <c r="O83" i="21"/>
  <c r="O84" i="21"/>
  <c r="O85" i="21"/>
  <c r="O86" i="21"/>
  <c r="O87" i="21"/>
  <c r="O88" i="21"/>
  <c r="O89" i="21"/>
  <c r="O90" i="21"/>
  <c r="O91" i="21"/>
  <c r="O92" i="21"/>
  <c r="O93" i="21"/>
  <c r="O94" i="21"/>
  <c r="O95" i="21"/>
  <c r="O96" i="21"/>
  <c r="O97" i="21"/>
  <c r="O98" i="21"/>
  <c r="O99" i="21"/>
  <c r="O100" i="21"/>
  <c r="O2" i="21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56" i="20"/>
  <c r="P57" i="20"/>
  <c r="P58" i="20"/>
  <c r="P59" i="20"/>
  <c r="P60" i="20"/>
  <c r="P61" i="20"/>
  <c r="P62" i="20"/>
  <c r="P63" i="20"/>
  <c r="P64" i="20"/>
  <c r="P65" i="20"/>
  <c r="P66" i="20"/>
  <c r="P67" i="20"/>
  <c r="P68" i="20"/>
  <c r="P69" i="20"/>
  <c r="P70" i="20"/>
  <c r="P71" i="20"/>
  <c r="P72" i="20"/>
  <c r="P73" i="20"/>
  <c r="P74" i="20"/>
  <c r="P75" i="20"/>
  <c r="P76" i="20"/>
  <c r="P77" i="20"/>
  <c r="P78" i="20"/>
  <c r="P79" i="20"/>
  <c r="P80" i="20"/>
  <c r="P81" i="20"/>
  <c r="P82" i="20"/>
  <c r="P83" i="20"/>
  <c r="P84" i="20"/>
  <c r="P85" i="20"/>
  <c r="P86" i="20"/>
  <c r="P87" i="20"/>
  <c r="P88" i="20"/>
  <c r="P89" i="20"/>
  <c r="P90" i="20"/>
  <c r="P91" i="20"/>
  <c r="P92" i="20"/>
  <c r="P93" i="20"/>
  <c r="P94" i="20"/>
  <c r="P95" i="20"/>
  <c r="P96" i="20"/>
  <c r="P97" i="20"/>
  <c r="P98" i="20"/>
  <c r="P99" i="20"/>
  <c r="P100" i="20"/>
  <c r="R3" i="20"/>
  <c r="R4" i="20"/>
  <c r="R5" i="20"/>
  <c r="R6" i="20"/>
  <c r="R7" i="20"/>
  <c r="R8" i="20"/>
  <c r="R9" i="20"/>
  <c r="R10" i="20"/>
  <c r="R11" i="20"/>
  <c r="R12" i="20"/>
  <c r="R13" i="20"/>
  <c r="R14" i="20"/>
  <c r="R15" i="20"/>
  <c r="R16" i="20"/>
  <c r="R17" i="20"/>
  <c r="R18" i="20"/>
  <c r="R20" i="20"/>
  <c r="R21" i="20"/>
  <c r="R22" i="20"/>
  <c r="R23" i="20"/>
  <c r="R24" i="20"/>
  <c r="R25" i="20"/>
  <c r="R26" i="20"/>
  <c r="R27" i="20"/>
  <c r="R28" i="20"/>
  <c r="R29" i="20"/>
  <c r="R30" i="20"/>
  <c r="R31" i="20"/>
  <c r="R32" i="20"/>
  <c r="R33" i="20"/>
  <c r="R34" i="20"/>
  <c r="R35" i="20"/>
  <c r="R36" i="20"/>
  <c r="R37" i="20"/>
  <c r="R38" i="20"/>
  <c r="R39" i="20"/>
  <c r="R40" i="20"/>
  <c r="R41" i="20"/>
  <c r="R42" i="20"/>
  <c r="R43" i="20"/>
  <c r="R44" i="20"/>
  <c r="R45" i="20"/>
  <c r="R46" i="20"/>
  <c r="R47" i="20"/>
  <c r="R48" i="20"/>
  <c r="R49" i="20"/>
  <c r="R50" i="20"/>
  <c r="R51" i="20"/>
  <c r="R52" i="20"/>
  <c r="R53" i="20"/>
  <c r="R54" i="20"/>
  <c r="R55" i="20"/>
  <c r="R56" i="20"/>
  <c r="R57" i="20"/>
  <c r="R58" i="20"/>
  <c r="R59" i="20"/>
  <c r="R60" i="20"/>
  <c r="R61" i="20"/>
  <c r="R62" i="20"/>
  <c r="R63" i="20"/>
  <c r="R64" i="20"/>
  <c r="R65" i="20"/>
  <c r="R66" i="20"/>
  <c r="R67" i="20"/>
  <c r="R68" i="20"/>
  <c r="R69" i="20"/>
  <c r="R70" i="20"/>
  <c r="R71" i="20"/>
  <c r="R72" i="20"/>
  <c r="R73" i="20"/>
  <c r="R74" i="20"/>
  <c r="R75" i="20"/>
  <c r="R76" i="20"/>
  <c r="R77" i="20"/>
  <c r="R78" i="20"/>
  <c r="R79" i="20"/>
  <c r="R80" i="20"/>
  <c r="R81" i="20"/>
  <c r="R82" i="20"/>
  <c r="R83" i="20"/>
  <c r="R84" i="20"/>
  <c r="R85" i="20"/>
  <c r="R86" i="20"/>
  <c r="R87" i="20"/>
  <c r="R88" i="20"/>
  <c r="R89" i="20"/>
  <c r="R90" i="20"/>
  <c r="R91" i="20"/>
  <c r="R92" i="20"/>
  <c r="R93" i="20"/>
  <c r="R94" i="20"/>
  <c r="R95" i="20"/>
  <c r="R96" i="20"/>
  <c r="R97" i="20"/>
  <c r="R98" i="20"/>
  <c r="R99" i="20"/>
  <c r="R100" i="20"/>
  <c r="R2" i="20"/>
  <c r="P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20" i="20"/>
  <c r="P21" i="20"/>
  <c r="P22" i="20"/>
  <c r="P23" i="20"/>
  <c r="P24" i="20"/>
  <c r="P25" i="20"/>
  <c r="P26" i="20"/>
  <c r="P27" i="20"/>
  <c r="P2" i="20"/>
  <c r="K3" i="20"/>
  <c r="L3" i="20" s="1"/>
  <c r="K4" i="20"/>
  <c r="L4" i="20" s="1"/>
  <c r="K5" i="20"/>
  <c r="L5" i="20" s="1"/>
  <c r="K6" i="20"/>
  <c r="L6" i="20" s="1"/>
  <c r="K7" i="20"/>
  <c r="L7" i="20" s="1"/>
  <c r="K8" i="20"/>
  <c r="L8" i="20" s="1"/>
  <c r="K9" i="20"/>
  <c r="L9" i="20" s="1"/>
  <c r="K10" i="20"/>
  <c r="L10" i="20" s="1"/>
  <c r="K11" i="20"/>
  <c r="L11" i="20" s="1"/>
  <c r="K12" i="20"/>
  <c r="L12" i="20" s="1"/>
  <c r="K13" i="20"/>
  <c r="L13" i="20" s="1"/>
  <c r="K14" i="20"/>
  <c r="L14" i="20" s="1"/>
  <c r="K15" i="20"/>
  <c r="L15" i="20" s="1"/>
  <c r="K16" i="20"/>
  <c r="L16" i="20" s="1"/>
  <c r="K17" i="20"/>
  <c r="L17" i="20" s="1"/>
  <c r="K18" i="20"/>
  <c r="L18" i="20" s="1"/>
  <c r="K20" i="20"/>
  <c r="L20" i="20" s="1"/>
  <c r="K21" i="20"/>
  <c r="L21" i="20" s="1"/>
  <c r="K22" i="20"/>
  <c r="L22" i="20" s="1"/>
  <c r="K23" i="20"/>
  <c r="L23" i="20" s="1"/>
  <c r="K24" i="20"/>
  <c r="L24" i="20" s="1"/>
  <c r="K25" i="20"/>
  <c r="L25" i="20" s="1"/>
  <c r="K26" i="20"/>
  <c r="L26" i="20" s="1"/>
  <c r="K27" i="20"/>
  <c r="L27" i="20" s="1"/>
  <c r="K28" i="20"/>
  <c r="L28" i="20" s="1"/>
  <c r="K29" i="20"/>
  <c r="L29" i="20" s="1"/>
  <c r="K30" i="20"/>
  <c r="L30" i="20" s="1"/>
  <c r="K31" i="20"/>
  <c r="L31" i="20" s="1"/>
  <c r="K32" i="20"/>
  <c r="L32" i="20" s="1"/>
  <c r="K33" i="20"/>
  <c r="L33" i="20" s="1"/>
  <c r="K34" i="20"/>
  <c r="L34" i="20" s="1"/>
  <c r="K35" i="20"/>
  <c r="L35" i="20" s="1"/>
  <c r="K36" i="20"/>
  <c r="L36" i="20" s="1"/>
  <c r="K37" i="20"/>
  <c r="L37" i="20" s="1"/>
  <c r="K38" i="20"/>
  <c r="L38" i="20" s="1"/>
  <c r="K39" i="20"/>
  <c r="L39" i="20" s="1"/>
  <c r="K40" i="20"/>
  <c r="L40" i="20" s="1"/>
  <c r="K41" i="20"/>
  <c r="L41" i="20" s="1"/>
  <c r="K42" i="20"/>
  <c r="L42" i="20" s="1"/>
  <c r="K43" i="20"/>
  <c r="L43" i="20" s="1"/>
  <c r="K44" i="20"/>
  <c r="L44" i="20" s="1"/>
  <c r="K45" i="20"/>
  <c r="L45" i="20" s="1"/>
  <c r="K46" i="20"/>
  <c r="L46" i="20" s="1"/>
  <c r="K47" i="20"/>
  <c r="L47" i="20" s="1"/>
  <c r="K48" i="20"/>
  <c r="L48" i="20" s="1"/>
  <c r="K49" i="20"/>
  <c r="L49" i="20" s="1"/>
  <c r="K50" i="20"/>
  <c r="L50" i="20" s="1"/>
  <c r="K51" i="20"/>
  <c r="L51" i="20" s="1"/>
  <c r="K52" i="20"/>
  <c r="L52" i="20" s="1"/>
  <c r="K53" i="20"/>
  <c r="L53" i="20" s="1"/>
  <c r="K54" i="20"/>
  <c r="L54" i="20" s="1"/>
  <c r="K55" i="20"/>
  <c r="L55" i="20" s="1"/>
  <c r="K56" i="20"/>
  <c r="L56" i="20" s="1"/>
  <c r="K57" i="20"/>
  <c r="L57" i="20" s="1"/>
  <c r="K58" i="20"/>
  <c r="L58" i="20" s="1"/>
  <c r="K59" i="20"/>
  <c r="L59" i="20" s="1"/>
  <c r="K60" i="20"/>
  <c r="L60" i="20" s="1"/>
  <c r="K61" i="20"/>
  <c r="L61" i="20" s="1"/>
  <c r="K62" i="20"/>
  <c r="L62" i="20" s="1"/>
  <c r="K63" i="20"/>
  <c r="L63" i="20" s="1"/>
  <c r="K64" i="20"/>
  <c r="L64" i="20" s="1"/>
  <c r="K65" i="20"/>
  <c r="L65" i="20" s="1"/>
  <c r="K66" i="20"/>
  <c r="L66" i="20" s="1"/>
  <c r="K67" i="20"/>
  <c r="L67" i="20" s="1"/>
  <c r="K68" i="20"/>
  <c r="L68" i="20" s="1"/>
  <c r="K69" i="20"/>
  <c r="L69" i="20" s="1"/>
  <c r="K70" i="20"/>
  <c r="L70" i="20" s="1"/>
  <c r="K71" i="20"/>
  <c r="L71" i="20" s="1"/>
  <c r="K72" i="20"/>
  <c r="L72" i="20" s="1"/>
  <c r="K73" i="20"/>
  <c r="L73" i="20" s="1"/>
  <c r="K74" i="20"/>
  <c r="L74" i="20" s="1"/>
  <c r="K75" i="20"/>
  <c r="L75" i="20" s="1"/>
  <c r="K76" i="20"/>
  <c r="L76" i="20" s="1"/>
  <c r="K77" i="20"/>
  <c r="L77" i="20" s="1"/>
  <c r="K78" i="20"/>
  <c r="L78" i="20" s="1"/>
  <c r="K79" i="20"/>
  <c r="L79" i="20" s="1"/>
  <c r="K80" i="20"/>
  <c r="L80" i="20" s="1"/>
  <c r="K81" i="20"/>
  <c r="L81" i="20" s="1"/>
  <c r="K82" i="20"/>
  <c r="L82" i="20" s="1"/>
  <c r="K83" i="20"/>
  <c r="L83" i="20" s="1"/>
  <c r="K84" i="20"/>
  <c r="L84" i="20" s="1"/>
  <c r="K85" i="20"/>
  <c r="L85" i="20" s="1"/>
  <c r="K86" i="20"/>
  <c r="L86" i="20" s="1"/>
  <c r="K87" i="20"/>
  <c r="L87" i="20" s="1"/>
  <c r="K88" i="20"/>
  <c r="L88" i="20" s="1"/>
  <c r="K89" i="20"/>
  <c r="L89" i="20" s="1"/>
  <c r="K90" i="20"/>
  <c r="L90" i="20" s="1"/>
  <c r="K91" i="20"/>
  <c r="L91" i="20" s="1"/>
  <c r="K92" i="20"/>
  <c r="L92" i="20" s="1"/>
  <c r="K93" i="20"/>
  <c r="L93" i="20" s="1"/>
  <c r="K94" i="20"/>
  <c r="L94" i="20" s="1"/>
  <c r="K95" i="20"/>
  <c r="L95" i="20" s="1"/>
  <c r="K96" i="20"/>
  <c r="L96" i="20" s="1"/>
  <c r="K97" i="20"/>
  <c r="L97" i="20" s="1"/>
  <c r="K98" i="20"/>
  <c r="L98" i="20" s="1"/>
  <c r="K99" i="20"/>
  <c r="L99" i="20" s="1"/>
  <c r="K100" i="20"/>
  <c r="L100" i="20" s="1"/>
  <c r="K2" i="20"/>
  <c r="L2" i="20" s="1"/>
  <c r="B2" i="29" s="1"/>
  <c r="G2" i="29" s="1"/>
  <c r="H2" i="29" s="1"/>
  <c r="M25" i="24"/>
  <c r="J25" i="24"/>
  <c r="G25" i="24"/>
  <c r="D25" i="24"/>
  <c r="L25" i="24"/>
  <c r="K25" i="24"/>
  <c r="I25" i="24"/>
  <c r="H25" i="24"/>
  <c r="F25" i="24"/>
  <c r="E25" i="24"/>
  <c r="C25" i="24"/>
  <c r="B25" i="24"/>
  <c r="L2" i="24"/>
  <c r="L18" i="24" s="1"/>
  <c r="I2" i="24"/>
  <c r="H11" i="24" s="1"/>
  <c r="F2" i="24"/>
  <c r="F17" i="24" s="1"/>
  <c r="C2" i="24"/>
  <c r="B18" i="24" s="1"/>
  <c r="L34" i="22"/>
  <c r="K34" i="22"/>
  <c r="I34" i="22"/>
  <c r="H34" i="22"/>
  <c r="F34" i="22"/>
  <c r="E34" i="22"/>
  <c r="C34" i="22"/>
  <c r="B34" i="22"/>
  <c r="M41" i="26" l="1"/>
  <c r="U41" i="26" s="1"/>
  <c r="B8" i="29"/>
  <c r="G8" i="29" s="1"/>
  <c r="H8" i="29" s="1"/>
  <c r="U16" i="26"/>
  <c r="U43" i="26"/>
  <c r="U55" i="26"/>
  <c r="U62" i="26"/>
  <c r="U98" i="26"/>
  <c r="U50" i="26"/>
  <c r="U91" i="26"/>
  <c r="U21" i="26"/>
  <c r="U29" i="26"/>
  <c r="U45" i="26"/>
  <c r="U53" i="26"/>
  <c r="U74" i="26"/>
  <c r="U67" i="26"/>
  <c r="U69" i="26"/>
  <c r="U77" i="26"/>
  <c r="K11" i="24"/>
  <c r="K13" i="24" s="1"/>
  <c r="U10" i="26"/>
  <c r="S10" i="26"/>
  <c r="U36" i="26"/>
  <c r="S36" i="26"/>
  <c r="U18" i="26"/>
  <c r="S18" i="26"/>
  <c r="U14" i="26"/>
  <c r="U78" i="26"/>
  <c r="S78" i="26"/>
  <c r="U85" i="26"/>
  <c r="S85" i="26"/>
  <c r="U88" i="26"/>
  <c r="U30" i="26"/>
  <c r="S30" i="26"/>
  <c r="U37" i="26"/>
  <c r="S37" i="26"/>
  <c r="U40" i="26"/>
  <c r="U51" i="26"/>
  <c r="S51" i="26"/>
  <c r="U57" i="26"/>
  <c r="U75" i="26"/>
  <c r="S75" i="26"/>
  <c r="U81" i="26"/>
  <c r="U99" i="26"/>
  <c r="S99" i="26"/>
  <c r="U54" i="26"/>
  <c r="S54" i="26"/>
  <c r="U27" i="26"/>
  <c r="S27" i="26"/>
  <c r="U44" i="26"/>
  <c r="U48" i="26"/>
  <c r="S48" i="26"/>
  <c r="U72" i="26"/>
  <c r="S72" i="26"/>
  <c r="U92" i="26"/>
  <c r="U96" i="26"/>
  <c r="S96" i="26"/>
  <c r="U8" i="26"/>
  <c r="S8" i="26"/>
  <c r="U65" i="26"/>
  <c r="U89" i="26"/>
  <c r="U20" i="26"/>
  <c r="S20" i="26"/>
  <c r="U79" i="26"/>
  <c r="U86" i="26"/>
  <c r="U61" i="26"/>
  <c r="S61" i="26"/>
  <c r="U31" i="26"/>
  <c r="U38" i="26"/>
  <c r="U42" i="26"/>
  <c r="S42" i="26"/>
  <c r="U49" i="26"/>
  <c r="S49" i="26"/>
  <c r="U52" i="26"/>
  <c r="U66" i="26"/>
  <c r="S66" i="26"/>
  <c r="U73" i="26"/>
  <c r="S73" i="26"/>
  <c r="U76" i="26"/>
  <c r="U90" i="26"/>
  <c r="S90" i="26"/>
  <c r="U97" i="26"/>
  <c r="S97" i="26"/>
  <c r="U100" i="26"/>
  <c r="U13" i="26"/>
  <c r="S13" i="26"/>
  <c r="U63" i="26"/>
  <c r="S63" i="26"/>
  <c r="U87" i="26"/>
  <c r="S87" i="26"/>
  <c r="U93" i="26"/>
  <c r="U64" i="26"/>
  <c r="U33" i="26"/>
  <c r="U9" i="26"/>
  <c r="U39" i="26"/>
  <c r="S39" i="26"/>
  <c r="U25" i="26"/>
  <c r="S25" i="26"/>
  <c r="U56" i="26"/>
  <c r="U60" i="26"/>
  <c r="S60" i="26"/>
  <c r="U80" i="26"/>
  <c r="U84" i="26"/>
  <c r="S84" i="26"/>
  <c r="U7" i="26"/>
  <c r="U2" i="26"/>
  <c r="U15" i="26"/>
  <c r="U22" i="26"/>
  <c r="U6" i="26"/>
  <c r="U26" i="26"/>
  <c r="U28" i="26"/>
  <c r="U19" i="26"/>
  <c r="U4" i="26"/>
  <c r="U3" i="26"/>
  <c r="U34" i="26"/>
  <c r="U46" i="26"/>
  <c r="U58" i="26"/>
  <c r="U70" i="26"/>
  <c r="U82" i="26"/>
  <c r="U94" i="26"/>
  <c r="U5" i="26"/>
  <c r="U17" i="26"/>
  <c r="U24" i="26"/>
  <c r="U12" i="26"/>
  <c r="U11" i="26"/>
  <c r="U23" i="26"/>
  <c r="U35" i="26"/>
  <c r="U47" i="26"/>
  <c r="U59" i="26"/>
  <c r="U71" i="26"/>
  <c r="U83" i="26"/>
  <c r="U95" i="26"/>
  <c r="K5" i="24"/>
  <c r="C18" i="24"/>
  <c r="D18" i="24" s="1"/>
  <c r="E18" i="24"/>
  <c r="F18" i="24"/>
  <c r="C15" i="24"/>
  <c r="E15" i="24"/>
  <c r="F15" i="24"/>
  <c r="C16" i="24"/>
  <c r="E16" i="24"/>
  <c r="F16" i="24"/>
  <c r="C17" i="24"/>
  <c r="H5" i="24"/>
  <c r="E17" i="24"/>
  <c r="G17" i="24" s="1"/>
  <c r="I5" i="24"/>
  <c r="H13" i="24"/>
  <c r="J11" i="24"/>
  <c r="F12" i="24"/>
  <c r="H15" i="24"/>
  <c r="H16" i="24"/>
  <c r="H17" i="24"/>
  <c r="H18" i="24"/>
  <c r="I15" i="24"/>
  <c r="I16" i="24"/>
  <c r="I17" i="24"/>
  <c r="I18" i="24"/>
  <c r="I12" i="24"/>
  <c r="K15" i="24"/>
  <c r="K16" i="24"/>
  <c r="K17" i="24"/>
  <c r="K18" i="24"/>
  <c r="M18" i="24" s="1"/>
  <c r="E11" i="24"/>
  <c r="L15" i="24"/>
  <c r="L17" i="24"/>
  <c r="C12" i="24"/>
  <c r="B11" i="24"/>
  <c r="L12" i="24"/>
  <c r="L16" i="24"/>
  <c r="F5" i="24"/>
  <c r="B15" i="24"/>
  <c r="B16" i="24"/>
  <c r="B17" i="24"/>
  <c r="U68" i="26" l="1"/>
  <c r="C15" i="29"/>
  <c r="G15" i="29" s="1"/>
  <c r="H15" i="29" s="1"/>
  <c r="M11" i="24"/>
  <c r="D17" i="24"/>
  <c r="G18" i="24"/>
  <c r="F19" i="24"/>
  <c r="D16" i="24"/>
  <c r="J5" i="24"/>
  <c r="C19" i="24"/>
  <c r="G16" i="24"/>
  <c r="G15" i="24"/>
  <c r="E19" i="24"/>
  <c r="J18" i="24"/>
  <c r="M17" i="24"/>
  <c r="M16" i="24"/>
  <c r="C13" i="24"/>
  <c r="D12" i="24"/>
  <c r="M15" i="24"/>
  <c r="K19" i="24"/>
  <c r="J17" i="24"/>
  <c r="I19" i="24"/>
  <c r="J16" i="24"/>
  <c r="J15" i="24"/>
  <c r="H19" i="24"/>
  <c r="G12" i="24"/>
  <c r="F13" i="24"/>
  <c r="B13" i="24"/>
  <c r="D11" i="24"/>
  <c r="J12" i="24"/>
  <c r="J13" i="24" s="1"/>
  <c r="I13" i="24"/>
  <c r="L19" i="24"/>
  <c r="B19" i="24"/>
  <c r="D15" i="24"/>
  <c r="L13" i="24"/>
  <c r="M12" i="24"/>
  <c r="M13" i="24" s="1"/>
  <c r="G11" i="24"/>
  <c r="E13" i="24"/>
  <c r="D19" i="24" l="1"/>
  <c r="G19" i="24"/>
  <c r="M19" i="24"/>
  <c r="D13" i="24"/>
  <c r="J19" i="24"/>
  <c r="G13" i="24"/>
  <c r="L2" i="22" l="1"/>
  <c r="F2" i="22"/>
  <c r="C2" i="22"/>
  <c r="C27" i="22" l="1"/>
  <c r="B27" i="22"/>
  <c r="C26" i="22"/>
  <c r="B26" i="22"/>
  <c r="F27" i="22"/>
  <c r="F26" i="22"/>
  <c r="E27" i="22"/>
  <c r="E26" i="22"/>
  <c r="K27" i="22"/>
  <c r="K26" i="22"/>
  <c r="L26" i="22"/>
  <c r="L27" i="22"/>
  <c r="C14" i="22"/>
  <c r="C13" i="22"/>
  <c r="B11" i="22"/>
  <c r="C12" i="22"/>
  <c r="C11" i="22"/>
  <c r="B14" i="22"/>
  <c r="B13" i="22"/>
  <c r="B12" i="22"/>
  <c r="I13" i="22"/>
  <c r="I12" i="22"/>
  <c r="I11" i="22"/>
  <c r="H14" i="22"/>
  <c r="I14" i="22"/>
  <c r="H13" i="22"/>
  <c r="H12" i="22"/>
  <c r="H11" i="22"/>
  <c r="E12" i="22"/>
  <c r="F11" i="22"/>
  <c r="E11" i="22"/>
  <c r="E14" i="22"/>
  <c r="F14" i="22"/>
  <c r="E13" i="22"/>
  <c r="F13" i="22"/>
  <c r="F12" i="22"/>
  <c r="L14" i="22"/>
  <c r="L13" i="22"/>
  <c r="L12" i="22"/>
  <c r="K11" i="22"/>
  <c r="K14" i="22"/>
  <c r="K13" i="22"/>
  <c r="K12" i="22"/>
  <c r="L11" i="22"/>
  <c r="I21" i="22"/>
  <c r="I18" i="22"/>
  <c r="J18" i="22" s="1"/>
  <c r="H23" i="22"/>
  <c r="H17" i="22"/>
  <c r="H19" i="22" s="1"/>
  <c r="H21" i="22"/>
  <c r="I23" i="22"/>
  <c r="H5" i="22"/>
  <c r="I5" i="22"/>
  <c r="I22" i="22"/>
  <c r="H22" i="22"/>
  <c r="C22" i="22"/>
  <c r="C21" i="22"/>
  <c r="B23" i="22"/>
  <c r="B17" i="22"/>
  <c r="B19" i="22" s="1"/>
  <c r="B22" i="22"/>
  <c r="B21" i="22"/>
  <c r="C18" i="22"/>
  <c r="D18" i="22" s="1"/>
  <c r="C23" i="22"/>
  <c r="E21" i="22"/>
  <c r="F18" i="22"/>
  <c r="G18" i="22" s="1"/>
  <c r="E17" i="22"/>
  <c r="G17" i="22" s="1"/>
  <c r="F23" i="22"/>
  <c r="F22" i="22"/>
  <c r="E23" i="22"/>
  <c r="F5" i="22"/>
  <c r="F21" i="22"/>
  <c r="E22" i="22"/>
  <c r="L21" i="22"/>
  <c r="L23" i="22"/>
  <c r="L22" i="22"/>
  <c r="K23" i="22"/>
  <c r="L18" i="22"/>
  <c r="M18" i="22" s="1"/>
  <c r="K22" i="22"/>
  <c r="K5" i="22"/>
  <c r="K21" i="22"/>
  <c r="K17" i="22"/>
  <c r="K19" i="22" s="1"/>
  <c r="B35" i="22"/>
  <c r="K8" i="11"/>
  <c r="K7" i="11"/>
  <c r="K6" i="11"/>
  <c r="K5" i="11"/>
  <c r="K4" i="11"/>
  <c r="E35" i="22" s="1"/>
  <c r="K3" i="11"/>
  <c r="G27" i="22" l="1"/>
  <c r="D27" i="22"/>
  <c r="M27" i="22"/>
  <c r="L28" i="22"/>
  <c r="D26" i="22"/>
  <c r="B28" i="22"/>
  <c r="C28" i="22"/>
  <c r="G26" i="22"/>
  <c r="E28" i="22"/>
  <c r="F28" i="22"/>
  <c r="K28" i="22"/>
  <c r="M26" i="22"/>
  <c r="M28" i="22" s="1"/>
  <c r="G6" i="28" s="1"/>
  <c r="G11" i="28" s="1"/>
  <c r="J13" i="22"/>
  <c r="M12" i="22"/>
  <c r="G13" i="22"/>
  <c r="J14" i="22"/>
  <c r="D12" i="22"/>
  <c r="M13" i="22"/>
  <c r="D14" i="22"/>
  <c r="I15" i="22"/>
  <c r="L15" i="22"/>
  <c r="G14" i="22"/>
  <c r="E15" i="22"/>
  <c r="G11" i="22"/>
  <c r="D13" i="22"/>
  <c r="F15" i="22"/>
  <c r="M14" i="22"/>
  <c r="G12" i="22"/>
  <c r="C15" i="22"/>
  <c r="M11" i="22"/>
  <c r="K15" i="22"/>
  <c r="J11" i="22"/>
  <c r="H15" i="22"/>
  <c r="J12" i="22"/>
  <c r="D11" i="22"/>
  <c r="B15" i="22"/>
  <c r="F35" i="22"/>
  <c r="H35" i="22"/>
  <c r="C35" i="22"/>
  <c r="I35" i="22"/>
  <c r="L26" i="24"/>
  <c r="K26" i="24"/>
  <c r="I26" i="24"/>
  <c r="B26" i="24"/>
  <c r="F26" i="24"/>
  <c r="C26" i="24"/>
  <c r="H26" i="24"/>
  <c r="K35" i="22"/>
  <c r="E26" i="24"/>
  <c r="L35" i="22"/>
  <c r="M22" i="22"/>
  <c r="J23" i="22"/>
  <c r="M23" i="22"/>
  <c r="M21" i="22"/>
  <c r="G23" i="22"/>
  <c r="G19" i="22"/>
  <c r="E4" i="28" s="1"/>
  <c r="E9" i="28" s="1"/>
  <c r="J22" i="22"/>
  <c r="J21" i="22"/>
  <c r="B24" i="22"/>
  <c r="G22" i="22"/>
  <c r="D21" i="22"/>
  <c r="J5" i="22"/>
  <c r="C24" i="22"/>
  <c r="F24" i="22"/>
  <c r="D23" i="22"/>
  <c r="J17" i="22"/>
  <c r="J19" i="22" s="1"/>
  <c r="F4" i="28" s="1"/>
  <c r="F9" i="28" s="1"/>
  <c r="M17" i="22"/>
  <c r="M19" i="22" s="1"/>
  <c r="G4" i="28" s="1"/>
  <c r="G9" i="28" s="1"/>
  <c r="I24" i="22"/>
  <c r="D22" i="22"/>
  <c r="L24" i="22"/>
  <c r="H24" i="22"/>
  <c r="C19" i="22"/>
  <c r="E19" i="22"/>
  <c r="G21" i="22"/>
  <c r="E24" i="22"/>
  <c r="F19" i="22"/>
  <c r="I19" i="22"/>
  <c r="D17" i="22"/>
  <c r="D19" i="22" s="1"/>
  <c r="D4" i="28" s="1"/>
  <c r="D9" i="28" s="1"/>
  <c r="K24" i="22"/>
  <c r="L19" i="22"/>
  <c r="G28" i="22" l="1"/>
  <c r="E6" i="28" s="1"/>
  <c r="E11" i="28" s="1"/>
  <c r="D28" i="22"/>
  <c r="D6" i="28" s="1"/>
  <c r="D11" i="28" s="1"/>
  <c r="D15" i="22"/>
  <c r="D3" i="28" s="1"/>
  <c r="D10" i="28" s="1"/>
  <c r="G15" i="22"/>
  <c r="E3" i="28" s="1"/>
  <c r="E10" i="28" s="1"/>
  <c r="J15" i="22"/>
  <c r="F3" i="28" s="1"/>
  <c r="F10" i="28" s="1"/>
  <c r="M15" i="22"/>
  <c r="G3" i="28" s="1"/>
  <c r="G10" i="28" s="1"/>
  <c r="J26" i="24"/>
  <c r="D26" i="24"/>
  <c r="M26" i="24"/>
  <c r="G26" i="24"/>
  <c r="M24" i="22"/>
  <c r="G5" i="28" s="1"/>
  <c r="G8" i="28" s="1"/>
  <c r="G24" i="22"/>
  <c r="E5" i="28" s="1"/>
  <c r="E8" i="28" s="1"/>
  <c r="J24" i="22"/>
  <c r="F5" i="28" s="1"/>
  <c r="F8" i="28" s="1"/>
  <c r="D24" i="22"/>
  <c r="D5" i="28" s="1"/>
  <c r="D8" i="28" s="1"/>
  <c r="T2" i="20" l="1"/>
  <c r="T5" i="20" l="1"/>
  <c r="B8" i="24"/>
  <c r="B8" i="22"/>
  <c r="B3" i="29"/>
  <c r="G3" i="29" s="1"/>
  <c r="H3" i="29" s="1"/>
  <c r="B4" i="29"/>
  <c r="G4" i="29" s="1"/>
  <c r="H4" i="29" s="1"/>
  <c r="B6" i="29"/>
  <c r="G6" i="29" s="1"/>
  <c r="H6" i="29" s="1"/>
  <c r="B9" i="29"/>
  <c r="G9" i="29" s="1"/>
  <c r="H9" i="29" s="1"/>
  <c r="B10" i="29"/>
  <c r="G10" i="29" s="1"/>
  <c r="H10" i="29" s="1"/>
  <c r="B11" i="29"/>
  <c r="G11" i="29" s="1"/>
  <c r="H11" i="29" s="1"/>
  <c r="B12" i="29"/>
  <c r="G12" i="29" s="1"/>
  <c r="H12" i="29" s="1"/>
  <c r="T28" i="20"/>
  <c r="T29" i="20"/>
  <c r="T30" i="20"/>
  <c r="T31" i="20"/>
  <c r="T32" i="20"/>
  <c r="T33" i="20"/>
  <c r="T34" i="20"/>
  <c r="T35" i="20"/>
  <c r="T36" i="20"/>
  <c r="T37" i="20"/>
  <c r="T38" i="20"/>
  <c r="T39" i="20"/>
  <c r="T40" i="20"/>
  <c r="T41" i="20"/>
  <c r="T42" i="20"/>
  <c r="T43" i="20"/>
  <c r="T44" i="20"/>
  <c r="T45" i="20"/>
  <c r="T46" i="20"/>
  <c r="T47" i="20"/>
  <c r="T48" i="20"/>
  <c r="T49" i="20"/>
  <c r="T50" i="20"/>
  <c r="T51" i="20"/>
  <c r="T52" i="20"/>
  <c r="T53" i="20"/>
  <c r="T54" i="20"/>
  <c r="T55" i="20"/>
  <c r="T56" i="20"/>
  <c r="T57" i="20"/>
  <c r="T58" i="20"/>
  <c r="T59" i="20"/>
  <c r="T60" i="20"/>
  <c r="T61" i="20"/>
  <c r="T62" i="20"/>
  <c r="T63" i="20"/>
  <c r="T64" i="20"/>
  <c r="T65" i="20"/>
  <c r="T66" i="20"/>
  <c r="T67" i="20"/>
  <c r="T68" i="20"/>
  <c r="T69" i="20"/>
  <c r="T70" i="20"/>
  <c r="T71" i="20"/>
  <c r="T72" i="20"/>
  <c r="T73" i="20"/>
  <c r="T74" i="20"/>
  <c r="T75" i="20"/>
  <c r="T76" i="20"/>
  <c r="T77" i="20"/>
  <c r="T78" i="20"/>
  <c r="T79" i="20"/>
  <c r="T80" i="20"/>
  <c r="T81" i="20"/>
  <c r="T82" i="20"/>
  <c r="T83" i="20"/>
  <c r="T84" i="20"/>
  <c r="T85" i="20"/>
  <c r="T86" i="20"/>
  <c r="T87" i="20"/>
  <c r="T88" i="20"/>
  <c r="T89" i="20"/>
  <c r="T90" i="20"/>
  <c r="T91" i="20"/>
  <c r="T92" i="20"/>
  <c r="T93" i="20"/>
  <c r="T94" i="20"/>
  <c r="T95" i="20"/>
  <c r="T96" i="20"/>
  <c r="T97" i="20"/>
  <c r="T98" i="20"/>
  <c r="T99" i="20"/>
  <c r="T100" i="20"/>
  <c r="I6" i="20"/>
  <c r="I5" i="20"/>
  <c r="I4" i="20"/>
  <c r="I3" i="20"/>
  <c r="I2" i="20"/>
  <c r="I7" i="20"/>
  <c r="I8" i="20"/>
  <c r="I9" i="20"/>
  <c r="I10" i="20"/>
  <c r="I11" i="20"/>
  <c r="I12" i="20"/>
  <c r="I13" i="20"/>
  <c r="I14" i="20"/>
  <c r="I15" i="20"/>
  <c r="I16" i="20"/>
  <c r="I17" i="20"/>
  <c r="K13" i="29" s="1"/>
  <c r="M13" i="29" s="1"/>
  <c r="I18" i="20"/>
  <c r="I20" i="20"/>
  <c r="K9" i="29" s="1"/>
  <c r="M9" i="29" s="1"/>
  <c r="I21" i="20"/>
  <c r="K10" i="29" s="1"/>
  <c r="M10" i="29" s="1"/>
  <c r="I22" i="20"/>
  <c r="I23" i="20"/>
  <c r="K11" i="29" s="1"/>
  <c r="M11" i="29" s="1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75" i="20"/>
  <c r="I76" i="20"/>
  <c r="I77" i="20"/>
  <c r="I78" i="20"/>
  <c r="I79" i="20"/>
  <c r="I80" i="20"/>
  <c r="I81" i="20"/>
  <c r="I82" i="20"/>
  <c r="I83" i="20"/>
  <c r="I84" i="20"/>
  <c r="I85" i="20"/>
  <c r="I86" i="20"/>
  <c r="I87" i="20"/>
  <c r="I88" i="20"/>
  <c r="I89" i="20"/>
  <c r="I90" i="20"/>
  <c r="I91" i="20"/>
  <c r="I92" i="20"/>
  <c r="I93" i="20"/>
  <c r="I94" i="20"/>
  <c r="I95" i="20"/>
  <c r="I96" i="20"/>
  <c r="I97" i="20"/>
  <c r="I98" i="20"/>
  <c r="I99" i="20"/>
  <c r="I100" i="20"/>
  <c r="K3" i="29" l="1"/>
  <c r="M3" i="29" s="1"/>
  <c r="K2" i="29"/>
  <c r="M2" i="29" s="1"/>
  <c r="K8" i="29"/>
  <c r="M8" i="29" s="1"/>
  <c r="K5" i="29"/>
  <c r="M5" i="29" s="1"/>
  <c r="B5" i="29"/>
  <c r="G5" i="29" s="1"/>
  <c r="H5" i="29" s="1"/>
  <c r="K4" i="29"/>
  <c r="M4" i="29" s="1"/>
  <c r="B13" i="29"/>
  <c r="G13" i="29" s="1"/>
  <c r="H13" i="29" s="1"/>
  <c r="K12" i="29"/>
  <c r="M12" i="29" s="1"/>
  <c r="K6" i="29"/>
  <c r="M6" i="29" s="1"/>
  <c r="K7" i="29"/>
  <c r="M7" i="29" s="1"/>
  <c r="B7" i="29"/>
  <c r="G7" i="29" s="1"/>
  <c r="H7" i="29" s="1"/>
  <c r="L5" i="24"/>
  <c r="M5" i="24" s="1"/>
  <c r="L5" i="22"/>
  <c r="M5" i="22" s="1"/>
  <c r="E5" i="24"/>
  <c r="G5" i="24" s="1"/>
  <c r="E5" i="22"/>
  <c r="B5" i="24"/>
  <c r="B5" i="22"/>
  <c r="K6" i="24"/>
  <c r="T12" i="20"/>
  <c r="I7" i="24"/>
  <c r="T23" i="20"/>
  <c r="F8" i="22"/>
  <c r="T21" i="20"/>
  <c r="H8" i="22"/>
  <c r="T11" i="20"/>
  <c r="I6" i="24"/>
  <c r="T22" i="20"/>
  <c r="F7" i="22"/>
  <c r="T20" i="20"/>
  <c r="E6" i="22"/>
  <c r="T6" i="20"/>
  <c r="B6" i="24"/>
  <c r="T3" i="20"/>
  <c r="L6" i="22"/>
  <c r="T25" i="20"/>
  <c r="E7" i="22"/>
  <c r="T7" i="20"/>
  <c r="C8" i="24"/>
  <c r="D8" i="24" s="1"/>
  <c r="T18" i="20"/>
  <c r="C7" i="24"/>
  <c r="T17" i="20"/>
  <c r="B7" i="24"/>
  <c r="T4" i="20"/>
  <c r="C6" i="24"/>
  <c r="T16" i="20"/>
  <c r="C5" i="24"/>
  <c r="T15" i="20"/>
  <c r="F6" i="22"/>
  <c r="I8" i="22"/>
  <c r="T24" i="20"/>
  <c r="H6" i="22"/>
  <c r="T9" i="20"/>
  <c r="K8" i="22"/>
  <c r="T14" i="20"/>
  <c r="H7" i="22"/>
  <c r="T10" i="20"/>
  <c r="E8" i="22"/>
  <c r="T8" i="20"/>
  <c r="L8" i="22"/>
  <c r="T27" i="20"/>
  <c r="L7" i="22"/>
  <c r="T26" i="20"/>
  <c r="K7" i="24"/>
  <c r="T13" i="20"/>
  <c r="K8" i="24"/>
  <c r="L7" i="24"/>
  <c r="B6" i="22"/>
  <c r="C6" i="22"/>
  <c r="F6" i="24"/>
  <c r="E8" i="24"/>
  <c r="I8" i="24"/>
  <c r="C5" i="22"/>
  <c r="E6" i="24"/>
  <c r="H6" i="24"/>
  <c r="K7" i="22"/>
  <c r="L8" i="24"/>
  <c r="C8" i="22"/>
  <c r="D8" i="22" s="1"/>
  <c r="F8" i="24"/>
  <c r="L6" i="24"/>
  <c r="B7" i="22"/>
  <c r="E7" i="24"/>
  <c r="H7" i="24"/>
  <c r="I6" i="22"/>
  <c r="H8" i="24"/>
  <c r="K6" i="22"/>
  <c r="C7" i="22"/>
  <c r="F7" i="24"/>
  <c r="I7" i="22"/>
  <c r="M19" i="29" l="1"/>
  <c r="H19" i="29"/>
  <c r="C9" i="22"/>
  <c r="G8" i="22"/>
  <c r="I9" i="22"/>
  <c r="H9" i="22"/>
  <c r="F9" i="22"/>
  <c r="L9" i="22"/>
  <c r="B9" i="22"/>
  <c r="G5" i="22"/>
  <c r="E9" i="22"/>
  <c r="K9" i="22"/>
  <c r="M6" i="22"/>
  <c r="B9" i="24"/>
  <c r="B20" i="24" s="1"/>
  <c r="B21" i="24" s="1"/>
  <c r="B22" i="24" s="1"/>
  <c r="B24" i="24" s="1"/>
  <c r="B27" i="24" s="1"/>
  <c r="D5" i="24"/>
  <c r="D5" i="22"/>
  <c r="J7" i="24"/>
  <c r="M7" i="22"/>
  <c r="D7" i="24"/>
  <c r="G6" i="24"/>
  <c r="J7" i="22"/>
  <c r="M8" i="22"/>
  <c r="K9" i="24"/>
  <c r="K20" i="24" s="1"/>
  <c r="M8" i="24"/>
  <c r="J8" i="22"/>
  <c r="D6" i="24"/>
  <c r="G7" i="22"/>
  <c r="J8" i="24"/>
  <c r="G6" i="22"/>
  <c r="D6" i="22"/>
  <c r="I9" i="24"/>
  <c r="I20" i="24" s="1"/>
  <c r="I21" i="24" s="1"/>
  <c r="I22" i="24" s="1"/>
  <c r="I24" i="24" s="1"/>
  <c r="I27" i="24" s="1"/>
  <c r="M7" i="24"/>
  <c r="C9" i="24"/>
  <c r="C20" i="24" s="1"/>
  <c r="C21" i="24" s="1"/>
  <c r="C22" i="24" s="1"/>
  <c r="C24" i="24" s="1"/>
  <c r="C27" i="24" s="1"/>
  <c r="H9" i="24"/>
  <c r="H20" i="24" s="1"/>
  <c r="H21" i="24" s="1"/>
  <c r="H22" i="24" s="1"/>
  <c r="F9" i="24"/>
  <c r="F20" i="24" s="1"/>
  <c r="F21" i="24" s="1"/>
  <c r="F22" i="24" s="1"/>
  <c r="F24" i="24" s="1"/>
  <c r="F27" i="24" s="1"/>
  <c r="J6" i="24"/>
  <c r="G7" i="24"/>
  <c r="L9" i="24"/>
  <c r="L20" i="24" s="1"/>
  <c r="L21" i="24" s="1"/>
  <c r="L22" i="24" s="1"/>
  <c r="L24" i="24" s="1"/>
  <c r="L27" i="24" s="1"/>
  <c r="G8" i="24"/>
  <c r="D7" i="22"/>
  <c r="M6" i="24"/>
  <c r="E9" i="24"/>
  <c r="E20" i="24" s="1"/>
  <c r="E21" i="24" s="1"/>
  <c r="E22" i="24" s="1"/>
  <c r="J6" i="22"/>
  <c r="B29" i="22" l="1"/>
  <c r="B30" i="22" s="1"/>
  <c r="B31" i="22" s="1"/>
  <c r="H29" i="22"/>
  <c r="H30" i="22" s="1"/>
  <c r="H31" i="22" s="1"/>
  <c r="L29" i="22"/>
  <c r="L30" i="22" s="1"/>
  <c r="L31" i="22" s="1"/>
  <c r="I29" i="22"/>
  <c r="I30" i="22" s="1"/>
  <c r="I31" i="22" s="1"/>
  <c r="K29" i="22"/>
  <c r="C29" i="22"/>
  <c r="C30" i="22" s="1"/>
  <c r="C31" i="22" s="1"/>
  <c r="F29" i="22"/>
  <c r="F30" i="22" s="1"/>
  <c r="F31" i="22" s="1"/>
  <c r="E29" i="22"/>
  <c r="D9" i="22"/>
  <c r="J9" i="22"/>
  <c r="M9" i="22"/>
  <c r="G9" i="22"/>
  <c r="D9" i="24"/>
  <c r="M9" i="24"/>
  <c r="J9" i="24"/>
  <c r="D20" i="24"/>
  <c r="D21" i="24" s="1"/>
  <c r="J20" i="24"/>
  <c r="J21" i="24" s="1"/>
  <c r="G20" i="24"/>
  <c r="G21" i="24" s="1"/>
  <c r="G9" i="24"/>
  <c r="K21" i="24"/>
  <c r="K22" i="24" s="1"/>
  <c r="M20" i="24"/>
  <c r="M21" i="24" s="1"/>
  <c r="D27" i="24"/>
  <c r="H24" i="24"/>
  <c r="H27" i="24" s="1"/>
  <c r="J27" i="24" s="1"/>
  <c r="E24" i="24"/>
  <c r="E27" i="24" s="1"/>
  <c r="G27" i="24" s="1"/>
  <c r="C33" i="22" l="1"/>
  <c r="C36" i="22" s="1"/>
  <c r="H33" i="22"/>
  <c r="H46" i="22" s="1"/>
  <c r="I33" i="22"/>
  <c r="I46" i="22" s="1"/>
  <c r="L33" i="22"/>
  <c r="L36" i="22" s="1"/>
  <c r="M29" i="22"/>
  <c r="M30" i="22" s="1"/>
  <c r="M31" i="22" s="1"/>
  <c r="D29" i="22"/>
  <c r="D30" i="22" s="1"/>
  <c r="D31" i="22" s="1"/>
  <c r="G2" i="28"/>
  <c r="D2" i="28"/>
  <c r="F2" i="28"/>
  <c r="J29" i="22"/>
  <c r="J30" i="22" s="1"/>
  <c r="J31" i="22" s="1"/>
  <c r="E2" i="28"/>
  <c r="K30" i="22"/>
  <c r="K31" i="22" s="1"/>
  <c r="F33" i="22"/>
  <c r="G29" i="22"/>
  <c r="G30" i="22" s="1"/>
  <c r="G31" i="22" s="1"/>
  <c r="E30" i="22"/>
  <c r="J22" i="24"/>
  <c r="J24" i="24" s="1"/>
  <c r="M22" i="24"/>
  <c r="M24" i="24" s="1"/>
  <c r="D22" i="24"/>
  <c r="D24" i="24" s="1"/>
  <c r="G22" i="24"/>
  <c r="G24" i="24" s="1"/>
  <c r="B33" i="22"/>
  <c r="K24" i="24"/>
  <c r="K27" i="24" s="1"/>
  <c r="M27" i="24" s="1"/>
  <c r="H47" i="22" l="1"/>
  <c r="H48" i="22"/>
  <c r="I47" i="22"/>
  <c r="I48" i="22"/>
  <c r="H49" i="22"/>
  <c r="C46" i="22"/>
  <c r="H36" i="22"/>
  <c r="L46" i="22"/>
  <c r="K40" i="22"/>
  <c r="I36" i="22"/>
  <c r="J36" i="22" s="1"/>
  <c r="J33" i="22"/>
  <c r="H40" i="22"/>
  <c r="I49" i="22"/>
  <c r="F36" i="22"/>
  <c r="F46" i="22"/>
  <c r="D33" i="22"/>
  <c r="B46" i="22"/>
  <c r="J46" i="22"/>
  <c r="G7" i="28"/>
  <c r="G13" i="28" s="1"/>
  <c r="F7" i="28"/>
  <c r="F13" i="28" s="1"/>
  <c r="B39" i="22"/>
  <c r="K32" i="22" s="1"/>
  <c r="E40" i="22"/>
  <c r="E31" i="22"/>
  <c r="D7" i="28"/>
  <c r="D13" i="28" s="1"/>
  <c r="E7" i="28"/>
  <c r="E13" i="28" s="1"/>
  <c r="H31" i="24"/>
  <c r="K33" i="22"/>
  <c r="B40" i="22"/>
  <c r="K31" i="24"/>
  <c r="B31" i="24"/>
  <c r="E31" i="24"/>
  <c r="B30" i="24"/>
  <c r="K32" i="24" s="1"/>
  <c r="B36" i="22"/>
  <c r="D36" i="22" s="1"/>
  <c r="K45" i="22" l="1"/>
  <c r="K44" i="22"/>
  <c r="H45" i="22"/>
  <c r="H44" i="22"/>
  <c r="L48" i="22"/>
  <c r="L47" i="22"/>
  <c r="B47" i="22"/>
  <c r="B48" i="22"/>
  <c r="F48" i="22"/>
  <c r="F47" i="22"/>
  <c r="E44" i="22"/>
  <c r="E45" i="22"/>
  <c r="J48" i="22"/>
  <c r="J47" i="22"/>
  <c r="C48" i="22"/>
  <c r="C47" i="22"/>
  <c r="H50" i="22"/>
  <c r="H51" i="22"/>
  <c r="B44" i="22"/>
  <c r="B45" i="22"/>
  <c r="I51" i="22"/>
  <c r="I50" i="22"/>
  <c r="L49" i="22"/>
  <c r="C49" i="22"/>
  <c r="K43" i="22"/>
  <c r="H43" i="22"/>
  <c r="B43" i="22"/>
  <c r="E43" i="22"/>
  <c r="E32" i="22"/>
  <c r="I32" i="22"/>
  <c r="C32" i="22"/>
  <c r="H32" i="22"/>
  <c r="F32" i="22"/>
  <c r="L32" i="22"/>
  <c r="B32" i="22"/>
  <c r="D32" i="22"/>
  <c r="J32" i="22"/>
  <c r="G32" i="22"/>
  <c r="M32" i="22"/>
  <c r="E33" i="22"/>
  <c r="E46" i="22" s="1"/>
  <c r="H41" i="22"/>
  <c r="J49" i="22"/>
  <c r="B49" i="22"/>
  <c r="D46" i="22"/>
  <c r="F49" i="22"/>
  <c r="M33" i="22"/>
  <c r="K46" i="22"/>
  <c r="I13" i="28"/>
  <c r="K36" i="22"/>
  <c r="M36" i="22" s="1"/>
  <c r="E41" i="22"/>
  <c r="B41" i="22"/>
  <c r="K41" i="22"/>
  <c r="H32" i="24"/>
  <c r="B32" i="24"/>
  <c r="E32" i="24"/>
  <c r="C51" i="22" l="1"/>
  <c r="C50" i="22"/>
  <c r="F50" i="22"/>
  <c r="F51" i="22"/>
  <c r="D47" i="22"/>
  <c r="D48" i="22"/>
  <c r="B50" i="22"/>
  <c r="B51" i="22"/>
  <c r="E48" i="22"/>
  <c r="E47" i="22"/>
  <c r="K47" i="22"/>
  <c r="K48" i="22"/>
  <c r="L51" i="22"/>
  <c r="L50" i="22"/>
  <c r="J50" i="22"/>
  <c r="J51" i="22"/>
  <c r="E49" i="22"/>
  <c r="E36" i="22"/>
  <c r="G36" i="22" s="1"/>
  <c r="G46" i="22"/>
  <c r="G33" i="22"/>
  <c r="M46" i="22"/>
  <c r="K49" i="22"/>
  <c r="D49" i="22"/>
  <c r="M48" i="22" l="1"/>
  <c r="M47" i="22"/>
  <c r="E50" i="22"/>
  <c r="E51" i="22"/>
  <c r="D50" i="22"/>
  <c r="D51" i="22"/>
  <c r="K50" i="22"/>
  <c r="K51" i="22"/>
  <c r="G48" i="22"/>
  <c r="G47" i="22"/>
  <c r="G49" i="22"/>
  <c r="M49" i="22"/>
  <c r="M51" i="22" l="1"/>
  <c r="M50" i="22"/>
  <c r="G51" i="22"/>
  <c r="G50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tc={FD4B12A4-1150-40A6-B9AF-3E2666C3C9DC}</author>
  </authors>
  <commentList>
    <comment ref="D1" authorId="0" shapeId="0" xr:uid="{FD4B12A4-1150-40A6-B9AF-3E2666C3C9D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Numéro de référence généré par Calista lors du dépôt du projet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tc={2C4EE160-C33D-42AE-BAD0-1614C2C6BA23}</author>
    <author>tc={4037E15C-3986-445A-B3E0-5309E37C1456}</author>
  </authors>
  <commentList>
    <comment ref="S1" authorId="0" shapeId="0" xr:uid="{2C4EE160-C33D-42AE-BAD0-1614C2C6BA2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Obligatoires pour les coûts réels et les forfaits</t>
      </text>
    </comment>
    <comment ref="T1" authorId="1" shapeId="0" xr:uid="{4037E15C-3986-445A-B3E0-5309E37C145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 pour les coûts unitaires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tc={23D890D0-420B-4B9A-83BC-D64D5A695362}</author>
    <author>tc={11778A97-4728-42FF-B04A-45225A4107E5}</author>
  </authors>
  <commentList>
    <comment ref="T1" authorId="0" shapeId="0" xr:uid="{23D890D0-420B-4B9A-83BC-D64D5A6953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Obligatoires pour les coûts réels et les forfaits</t>
      </text>
    </comment>
    <comment ref="U1" authorId="1" shapeId="0" xr:uid="{11778A97-4728-42FF-B04A-45225A4107E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 pour les coûts unitaires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tc={E4712F2E-6A09-488E-9D60-7999CB062F97}</author>
    <author>tc={C2736BD6-6655-4F2C-A429-97105F4BFA31}</author>
    <author>tc={36BBCAF9-9150-4156-949C-E8D6C76B848B}</author>
    <author>tc={24E85A0D-BED4-4F05-9207-AA5DAEFBB562}</author>
  </authors>
  <commentList>
    <comment ref="K1" authorId="0" shapeId="0" xr:uid="{E4712F2E-6A09-488E-9D60-7999CB062F9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Non obligatoire pour les coûts non unitaires</t>
      </text>
    </comment>
    <comment ref="M1" authorId="1" shapeId="0" xr:uid="{C2736BD6-6655-4F2C-A429-97105F4BFA3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Non obligatoire pour les coûts non unitaires</t>
      </text>
    </comment>
    <comment ref="N1" authorId="2" shapeId="0" xr:uid="{36BBCAF9-9150-4156-949C-E8D6C76B848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Obligatoires pour les coûts réels et les forfaits</t>
      </text>
    </comment>
    <comment ref="O1" authorId="3" shapeId="0" xr:uid="{24E85A0D-BED4-4F05-9207-AA5DAEFBB56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 pour les coûts unitaires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tc={A9D1B6A5-B93C-44C9-AA0D-129AD6FB8625}</author>
    <author>tc={723F6F57-061D-4E8B-875E-A9F799D29A75}</author>
    <author>tc={AAFEDDA6-86EE-4CCC-A76F-83FA84FAD420}</author>
    <author>tc={80E05DA5-0671-466B-9E56-A5E72D6622B4}</author>
  </authors>
  <commentList>
    <comment ref="L1" authorId="0" shapeId="0" xr:uid="{A9D1B6A5-B93C-44C9-AA0D-129AD6FB862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Non obligatoire pour les coûts non unitaires</t>
      </text>
    </comment>
    <comment ref="N1" authorId="1" shapeId="0" xr:uid="{723F6F57-061D-4E8B-875E-A9F799D29A7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Non obligatoire pour les coûts non unitaires</t>
      </text>
    </comment>
    <comment ref="O1" authorId="2" shapeId="0" xr:uid="{AAFEDDA6-86EE-4CCC-A76F-83FA84FAD42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Obligatoires pour les coûts réels et les forfaits</t>
      </text>
    </comment>
    <comment ref="P1" authorId="3" shapeId="0" xr:uid="{80E05DA5-0671-466B-9E56-A5E72D6622B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 pour les coûts unitaires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tc={8157E14C-AD01-4E55-B566-D64D7736FCE3}</author>
    <author>tc={0077B23B-1B7A-40F5-BE3C-438F92993DC0}</author>
    <author>tc={2AD0B082-8DBF-4718-8855-D80769D39769}</author>
    <author>tc={688A8B67-7A6A-4729-A8C1-9A7ACC744F3E}</author>
  </authors>
  <commentList>
    <comment ref="L1" authorId="0" shapeId="0" xr:uid="{8157E14C-AD01-4E55-B566-D64D7736FCE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Non obligatoire pour les coûts non unitaires</t>
      </text>
    </comment>
    <comment ref="N1" authorId="1" shapeId="0" xr:uid="{0077B23B-1B7A-40F5-BE3C-438F92993DC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Non obligatoire pour les coûts non unitaires</t>
      </text>
    </comment>
    <comment ref="O1" authorId="2" shapeId="0" xr:uid="{2AD0B082-8DBF-4718-8855-D80769D3976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Obligatoires pour les coûts réels et les forfaits</t>
      </text>
    </comment>
    <comment ref="P1" authorId="3" shapeId="0" xr:uid="{688A8B67-7A6A-4729-A8C1-9A7ACC744F3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Obligatoire pour les coûts unitaires</t>
      </text>
    </comment>
  </commentList>
</comments>
</file>

<file path=xl/sharedStrings.xml><?xml version="1.0" encoding="utf-8"?>
<sst xmlns="http://schemas.openxmlformats.org/spreadsheetml/2006/main" count="851" uniqueCount="183">
  <si>
    <t>Informations importantes</t>
  </si>
  <si>
    <t>Merci de compléter uniquement les cellules surlignées en jaune dans l'ensemble de ce document.</t>
  </si>
  <si>
    <t>Si une ligne ou une colonne doit être ajoutée dans un tableau, merci de contacter votre gestionnaire technique.</t>
  </si>
  <si>
    <t>Des informations sont disponibles dans le vademecum de la mesure COOTECH pour aider au remplissage de cette annexe.</t>
  </si>
  <si>
    <t>Les dépenses en démonstrateurs, en prototypes et en sous-traitances ne sont prises en compte hors forfait que si chaque poste dépasse 30k€.</t>
  </si>
  <si>
    <t>Partenaires</t>
  </si>
  <si>
    <t>Nom de l'entreprise</t>
  </si>
  <si>
    <t>Taille de l'entreprise</t>
  </si>
  <si>
    <t>Projet # 1 (= chef de file)</t>
  </si>
  <si>
    <t>GE</t>
  </si>
  <si>
    <t>Projet # 2</t>
  </si>
  <si>
    <t>PE</t>
  </si>
  <si>
    <t>Projet # 3</t>
  </si>
  <si>
    <t>Projet # 4</t>
  </si>
  <si>
    <t>Qualification 
RI / DE</t>
  </si>
  <si>
    <t>WP(s)</t>
  </si>
  <si>
    <t>Fonction</t>
  </si>
  <si>
    <t>Nom</t>
  </si>
  <si>
    <t>Catégorie "ancienneté" (diplôme)</t>
  </si>
  <si>
    <t>Taux d'occupation</t>
  </si>
  <si>
    <t>Durée d'occupation
(mois)</t>
  </si>
  <si>
    <t>Hommes * Mois</t>
  </si>
  <si>
    <t>Quantité totale
(h)</t>
  </si>
  <si>
    <t>Coût unitaire
(€/h)</t>
  </si>
  <si>
    <t>Montant</t>
  </si>
  <si>
    <t>Référence interne du projet</t>
  </si>
  <si>
    <t>Code de la rubrique</t>
  </si>
  <si>
    <t>Type</t>
  </si>
  <si>
    <t>Libellé</t>
  </si>
  <si>
    <t>Quantité</t>
  </si>
  <si>
    <t>Montant estimé</t>
  </si>
  <si>
    <t>Description</t>
  </si>
  <si>
    <t>RI</t>
  </si>
  <si>
    <t>Chef de projet</t>
  </si>
  <si>
    <t>Prof. intellectuelles, scientifiques et artistiques "senior" (ens. sup. long)</t>
  </si>
  <si>
    <t>Frais de personnel</t>
  </si>
  <si>
    <t>Chercheur</t>
  </si>
  <si>
    <t>Prof. intermédiaires "junior" (ens. sup. long)</t>
  </si>
  <si>
    <t>DE</t>
  </si>
  <si>
    <t>Prof. intellectuelles, scientifiques et artistiques "junior" (ens. sup. long)</t>
  </si>
  <si>
    <t>Description du poste</t>
  </si>
  <si>
    <t>Budget</t>
  </si>
  <si>
    <t>Référence du devis</t>
  </si>
  <si>
    <t>Frais de démonstrateurs - Prototypes - Equipements spécifiques</t>
  </si>
  <si>
    <t>Nom du sous-traitant</t>
  </si>
  <si>
    <t>Description de la mission</t>
  </si>
  <si>
    <t>Budget RI (€)</t>
  </si>
  <si>
    <t>Budget DE (€)</t>
  </si>
  <si>
    <t>Budget global (€)</t>
  </si>
  <si>
    <t>Technicien</t>
  </si>
  <si>
    <t>Personnel d'appui</t>
  </si>
  <si>
    <t>Sous-total : Personnel</t>
  </si>
  <si>
    <t>Frais de démonstrateurs et prototypes</t>
  </si>
  <si>
    <t>Démonstrateurs labo (RI)</t>
  </si>
  <si>
    <t>Démonstrateurs réels/Prototypes (DE)</t>
  </si>
  <si>
    <t>Sous-total : Frais de fonctionnement</t>
  </si>
  <si>
    <t xml:space="preserve">Frais de sous-traitance </t>
  </si>
  <si>
    <t>Entreprise liée en Belgique</t>
  </si>
  <si>
    <t>CRA, université ou haute école</t>
  </si>
  <si>
    <t>Personnel mis à disposition</t>
  </si>
  <si>
    <t>Autre sous-traitance</t>
  </si>
  <si>
    <t>Sous-total: Frais de sous-traitance</t>
  </si>
  <si>
    <t>Frais forfaitaires (25%)</t>
  </si>
  <si>
    <t>Sous-total: Frais généraux</t>
  </si>
  <si>
    <t xml:space="preserve">TOTAL </t>
  </si>
  <si>
    <t>Taux de l'aide (%)</t>
  </si>
  <si>
    <t>Part privée</t>
  </si>
  <si>
    <t xml:space="preserve">Budget total de la recherche   </t>
  </si>
  <si>
    <t>Budget total par entreprise</t>
  </si>
  <si>
    <t>Fraction du budget total</t>
  </si>
  <si>
    <t>Intervention de la Région wallonne</t>
  </si>
  <si>
    <r>
      <rPr>
        <b/>
        <u/>
        <sz val="12"/>
        <rFont val="Arial"/>
        <family val="2"/>
      </rPr>
      <t xml:space="preserve">Remarque :
</t>
    </r>
    <r>
      <rPr>
        <sz val="12"/>
        <rFont val="Arial"/>
        <family val="2"/>
      </rPr>
      <t xml:space="preserve">
Ce tableau est donné à titre informatif.
Taux de chargement compris</t>
    </r>
  </si>
  <si>
    <t>Niveau d'enseignement</t>
  </si>
  <si>
    <t>Ancienneté</t>
  </si>
  <si>
    <t>Catégorie professionnelle 
(classification internationale type des professions - CITP-08)</t>
  </si>
  <si>
    <t>Profession scientifique</t>
  </si>
  <si>
    <t>Profession intermédiaire</t>
  </si>
  <si>
    <t>Employé administratif</t>
  </si>
  <si>
    <t>Enseignement secondaire</t>
  </si>
  <si>
    <t>Junior (0-9 ans)</t>
  </si>
  <si>
    <t>n/a</t>
  </si>
  <si>
    <t>Senior (10-19 ans)</t>
  </si>
  <si>
    <t>Expert (20 ans et +)</t>
  </si>
  <si>
    <t>Enseignement supérieur de type court</t>
  </si>
  <si>
    <t>Enseignement supérieur de type long</t>
  </si>
  <si>
    <t>Taille</t>
  </si>
  <si>
    <t>Libellés</t>
  </si>
  <si>
    <t>Aides</t>
  </si>
  <si>
    <t xml:space="preserve">Employé de bureau "expert" (ens. sec.) </t>
  </si>
  <si>
    <t>340</t>
  </si>
  <si>
    <t>Qualification</t>
  </si>
  <si>
    <t>Taux</t>
  </si>
  <si>
    <t>ME</t>
  </si>
  <si>
    <t xml:space="preserve">Employé de bureau "junior" (ens. sec.) </t>
  </si>
  <si>
    <t>320</t>
  </si>
  <si>
    <t xml:space="preserve">Employé de bureau "senior" (ens. sec.) </t>
  </si>
  <si>
    <t>330</t>
  </si>
  <si>
    <t>Prof. Intellectuelles, scientifiques et artistiques "expert" (ens. sup. court)</t>
  </si>
  <si>
    <t>460</t>
  </si>
  <si>
    <t>Prof. Intellectuelles, scientifiques et artistiques "junior" (ens. sup. court)</t>
  </si>
  <si>
    <t>440</t>
  </si>
  <si>
    <t>Type de dépense</t>
  </si>
  <si>
    <t>Prof. Intellectuelles, scientifiques et artistiques "senior" (ens. sup. court)</t>
  </si>
  <si>
    <t>450</t>
  </si>
  <si>
    <t>Forfait calculé</t>
  </si>
  <si>
    <t>Prof. intellectuelles, scientifiques et artistiques "expert" (ens. sup. long)</t>
  </si>
  <si>
    <t>490</t>
  </si>
  <si>
    <t>Coût réel</t>
  </si>
  <si>
    <t>470</t>
  </si>
  <si>
    <t>Coût unitaire</t>
  </si>
  <si>
    <t>480</t>
  </si>
  <si>
    <t>Prof. intermédiaires "expert" (ens. sec.)</t>
  </si>
  <si>
    <t>370</t>
  </si>
  <si>
    <t>Qualifications</t>
  </si>
  <si>
    <t>Prof. intermédiaires "expert" (ens. sup. court)</t>
  </si>
  <si>
    <t>400</t>
  </si>
  <si>
    <t>Prof. intermédiaires "expert" (ens. sup. long)</t>
  </si>
  <si>
    <t>430</t>
  </si>
  <si>
    <t>Prof. intermédiaires "junior" (ens. sec.)</t>
  </si>
  <si>
    <t>350</t>
  </si>
  <si>
    <t>Prof. intermédiaires "junior" (ens. sup. court)</t>
  </si>
  <si>
    <t>380</t>
  </si>
  <si>
    <t>410</t>
  </si>
  <si>
    <t>Prof. intermédiaires "senior" (ens. sec.)</t>
  </si>
  <si>
    <t>360</t>
  </si>
  <si>
    <t>Prof. intermédiaires "senior" (ens. sup. court)</t>
  </si>
  <si>
    <t>390</t>
  </si>
  <si>
    <t>Prof. intermédiaires "senior" (ens. sup. long)</t>
  </si>
  <si>
    <t>420</t>
  </si>
  <si>
    <t>Forfait (FP)</t>
  </si>
  <si>
    <t>Forfait (Pro)</t>
  </si>
  <si>
    <t>Forfait (ST)</t>
  </si>
  <si>
    <t>Total</t>
  </si>
  <si>
    <t>Frais de personnel du bénéficiaire</t>
  </si>
  <si>
    <t>Frais de personnel entreprise belge liée</t>
  </si>
  <si>
    <t>Sous-total : Personnel entreprise belge liée</t>
  </si>
  <si>
    <t>Sous-total : Frais de démonstrateurs et prototypes</t>
  </si>
  <si>
    <t>Entreprise belge liée (hors personnel)</t>
  </si>
  <si>
    <t>Frais de sous-traitance de haute technicité et de technologie de pointe</t>
  </si>
  <si>
    <t>Entreprise étrangère liée</t>
  </si>
  <si>
    <t xml:space="preserve">Bureaux de conseil, de consultance et de services R&amp;D </t>
  </si>
  <si>
    <t>Prototypes (DE)</t>
  </si>
  <si>
    <t>Sous-total: Frais forfaitaires</t>
  </si>
  <si>
    <t>Sous-total: Frais de sous-traitance haute technicité et de technologie de pointe</t>
  </si>
  <si>
    <t>Sous-total: Frais de sous-traitance haute technicité et de technologie de pointe avec entreprise liée</t>
  </si>
  <si>
    <t>Frais de sous-traitance de haute technicité et de technologie de pointe avec entreprise liée</t>
  </si>
  <si>
    <t>Forfait (FP entr liée)</t>
  </si>
  <si>
    <t>Forfait (ST entre liée)</t>
  </si>
  <si>
    <t>Code rubrique</t>
  </si>
  <si>
    <t xml:space="preserve">Frais de personnel d'une entreprise belge liée au bénéficiaire </t>
  </si>
  <si>
    <t>Frais de sous-traitance de haute technicité et de technologie de pointe avec une entreprise liée</t>
  </si>
  <si>
    <t>NB.SI</t>
  </si>
  <si>
    <t>Nom de l'entreprise bénéficiaire</t>
  </si>
  <si>
    <t>Nom de l'entreprise belge liée</t>
  </si>
  <si>
    <t>Toute autre entreprise</t>
  </si>
  <si>
    <t>Frais de personnel entreprise bénéficiaire</t>
  </si>
  <si>
    <t>Sous-total : Personnel entreprise bénéficiaire</t>
  </si>
  <si>
    <t>Nom de l'entreprise liée</t>
  </si>
  <si>
    <t>SUBVENTION</t>
  </si>
  <si>
    <t>Part subventionnée</t>
  </si>
  <si>
    <t>Fonds de roulement (25%)</t>
  </si>
  <si>
    <t>WP</t>
  </si>
  <si>
    <t>TOTAL</t>
  </si>
  <si>
    <t>SOUS-TOTAL</t>
  </si>
  <si>
    <t>h.m personnel entreprise bénéficiaire</t>
  </si>
  <si>
    <t>h.m personnel entreprise belge liée</t>
  </si>
  <si>
    <t>%</t>
  </si>
  <si>
    <t>Part budget total</t>
  </si>
  <si>
    <t>Zone géographique</t>
  </si>
  <si>
    <t>Zone</t>
  </si>
  <si>
    <t>Plus développée</t>
  </si>
  <si>
    <t>Moins développée</t>
  </si>
  <si>
    <t>Part FEDER</t>
  </si>
  <si>
    <t>Part RW</t>
  </si>
  <si>
    <t>FEDER</t>
  </si>
  <si>
    <t>RW</t>
  </si>
  <si>
    <t>En transition</t>
  </si>
  <si>
    <t>Part EU</t>
  </si>
  <si>
    <t>Merci de mentionner la mesure pour laquelle vous compléter cette annexe</t>
  </si>
  <si>
    <t>Mesure</t>
  </si>
  <si>
    <t>Mesure 1 - COOTECH</t>
  </si>
  <si>
    <t>Mesure 26 - COOTECH Défense</t>
  </si>
  <si>
    <t>Barèmes 2026 - Tarif horaire (€/h)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</si>
</sst>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&quot;€&quot;\ * #,##0.00_ ;_ &quot;€&quot;\ * \-#,##0.00_ ;_ &quot;€&quot;\ * &quot;-&quot;??_ ;_ @_ "/>
    <numFmt numFmtId="165" formatCode="#,##0.00\ &quot;€&quot;"/>
    <numFmt numFmtId="166" formatCode="#,##0\ &quot;€&quot;"/>
    <numFmt numFmtId="167" formatCode="_-* #,##0.00\ [$€-80C]_-;\-* #,##0.00\ [$€-80C]_-;_-* &quot;-&quot;??\ [$€-80C]_-;_-@_-"/>
    <numFmt numFmtId="168" formatCode="_-* #,##0_-;\-* #,##0_-;_-* &quot;-&quot;??_-;_-@_-"/>
  </numFmts>
  <fonts count="16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  <font>
      <i/>
      <sz val="10"/>
      <name val="Arial"/>
      <family val="2"/>
    </font>
    <font>
      <sz val="10"/>
      <color rgb="FF0070C0"/>
      <name val="Arial"/>
      <family val="2"/>
    </font>
    <font>
      <b/>
      <sz val="10"/>
      <color theme="0"/>
      <name val="Arial"/>
      <family val="2"/>
    </font>
    <font>
      <i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Up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darkUp">
        <bgColor theme="0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8" fillId="0" borderId="0"/>
    <xf numFmtId="16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265">
    <xf numFmtId="0" fontId="0" fillId="0" borderId="0" xfId="0"/>
    <xf numFmtId="0" fontId="4" fillId="0" borderId="0" xfId="0" applyFont="1" applyAlignment="1">
      <alignment vertic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7" fillId="0" borderId="20" xfId="0" applyFont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0" xfId="0" applyFont="1" applyFill="1" applyAlignment="1">
      <alignment vertical="top" wrapText="1"/>
    </xf>
    <xf numFmtId="0" fontId="2" fillId="2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165" fontId="4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7" fontId="7" fillId="3" borderId="5" xfId="2" applyNumberFormat="1" applyFont="1" applyFill="1" applyBorder="1" applyAlignment="1">
      <alignment horizontal="center" vertical="center" wrapText="1"/>
    </xf>
    <xf numFmtId="167" fontId="0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9" fontId="7" fillId="3" borderId="1" xfId="4" applyFont="1" applyFill="1" applyBorder="1" applyAlignment="1">
      <alignment horizontal="center" vertical="center" wrapText="1"/>
    </xf>
    <xf numFmtId="9" fontId="0" fillId="0" borderId="0" xfId="4" applyFont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2" fillId="5" borderId="6" xfId="0" applyNumberFormat="1" applyFont="1" applyFill="1" applyBorder="1" applyAlignment="1">
      <alignment horizontal="center" vertical="center" wrapText="1"/>
    </xf>
    <xf numFmtId="168" fontId="10" fillId="0" borderId="0" xfId="1" applyNumberFormat="1" applyFont="1" applyAlignment="1">
      <alignment horizontal="center"/>
    </xf>
    <xf numFmtId="168" fontId="9" fillId="0" borderId="0" xfId="1" applyNumberFormat="1" applyFont="1" applyAlignment="1">
      <alignment horizontal="center"/>
    </xf>
    <xf numFmtId="0" fontId="7" fillId="0" borderId="20" xfId="0" applyFont="1" applyBorder="1"/>
    <xf numFmtId="167" fontId="0" fillId="0" borderId="1" xfId="2" applyNumberFormat="1" applyFont="1" applyBorder="1" applyAlignment="1">
      <alignment horizontal="center" vertical="center"/>
    </xf>
    <xf numFmtId="165" fontId="5" fillId="0" borderId="30" xfId="0" applyNumberFormat="1" applyFont="1" applyBorder="1" applyAlignment="1">
      <alignment vertical="center" wrapText="1"/>
    </xf>
    <xf numFmtId="165" fontId="5" fillId="0" borderId="31" xfId="0" applyNumberFormat="1" applyFont="1" applyBorder="1" applyAlignment="1">
      <alignment vertical="center" wrapText="1"/>
    </xf>
    <xf numFmtId="165" fontId="5" fillId="0" borderId="32" xfId="0" applyNumberFormat="1" applyFont="1" applyBorder="1" applyAlignment="1">
      <alignment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5" fontId="4" fillId="0" borderId="34" xfId="0" applyNumberFormat="1" applyFont="1" applyBorder="1" applyAlignment="1">
      <alignment horizontal="center" vertical="center" wrapText="1"/>
    </xf>
    <xf numFmtId="165" fontId="4" fillId="0" borderId="35" xfId="0" applyNumberFormat="1" applyFont="1" applyBorder="1" applyAlignment="1">
      <alignment horizontal="center" vertical="center" wrapText="1"/>
    </xf>
    <xf numFmtId="165" fontId="2" fillId="0" borderId="35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34" xfId="0" applyNumberFormat="1" applyFont="1" applyBorder="1" applyAlignment="1">
      <alignment horizontal="center" vertical="center" wrapText="1"/>
    </xf>
    <xf numFmtId="165" fontId="2" fillId="0" borderId="36" xfId="0" applyNumberFormat="1" applyFont="1" applyBorder="1" applyAlignment="1">
      <alignment horizontal="center" vertical="center" wrapText="1"/>
    </xf>
    <xf numFmtId="165" fontId="2" fillId="0" borderId="37" xfId="0" applyNumberFormat="1" applyFont="1" applyBorder="1" applyAlignment="1">
      <alignment horizontal="center" vertical="center" wrapText="1"/>
    </xf>
    <xf numFmtId="165" fontId="2" fillId="0" borderId="38" xfId="0" applyNumberFormat="1" applyFont="1" applyBorder="1" applyAlignment="1">
      <alignment horizontal="center" vertical="center" wrapText="1"/>
    </xf>
    <xf numFmtId="165" fontId="3" fillId="3" borderId="39" xfId="0" applyNumberFormat="1" applyFont="1" applyFill="1" applyBorder="1" applyAlignment="1">
      <alignment horizontal="center" vertical="center" wrapText="1"/>
    </xf>
    <xf numFmtId="165" fontId="3" fillId="3" borderId="40" xfId="0" applyNumberFormat="1" applyFont="1" applyFill="1" applyBorder="1" applyAlignment="1">
      <alignment horizontal="center" vertical="center" wrapText="1"/>
    </xf>
    <xf numFmtId="165" fontId="3" fillId="3" borderId="41" xfId="0" applyNumberFormat="1" applyFont="1" applyFill="1" applyBorder="1" applyAlignment="1">
      <alignment horizontal="center" vertical="center" wrapText="1"/>
    </xf>
    <xf numFmtId="165" fontId="3" fillId="3" borderId="42" xfId="0" applyNumberFormat="1" applyFont="1" applyFill="1" applyBorder="1" applyAlignment="1">
      <alignment horizontal="center" vertical="center" wrapText="1"/>
    </xf>
    <xf numFmtId="165" fontId="3" fillId="0" borderId="28" xfId="0" applyNumberFormat="1" applyFont="1" applyBorder="1" applyAlignment="1">
      <alignment horizontal="center" vertical="center" wrapText="1"/>
    </xf>
    <xf numFmtId="165" fontId="3" fillId="0" borderId="29" xfId="0" applyNumberFormat="1" applyFont="1" applyBorder="1" applyAlignment="1">
      <alignment horizontal="center" vertical="center" wrapText="1"/>
    </xf>
    <xf numFmtId="165" fontId="2" fillId="5" borderId="35" xfId="0" applyNumberFormat="1" applyFont="1" applyFill="1" applyBorder="1" applyAlignment="1">
      <alignment horizontal="center" vertical="center" wrapText="1"/>
    </xf>
    <xf numFmtId="165" fontId="3" fillId="3" borderId="43" xfId="0" applyNumberFormat="1" applyFont="1" applyFill="1" applyBorder="1" applyAlignment="1">
      <alignment horizontal="center" vertical="center" wrapText="1"/>
    </xf>
    <xf numFmtId="165" fontId="2" fillId="0" borderId="28" xfId="0" applyNumberFormat="1" applyFont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5" fontId="3" fillId="3" borderId="44" xfId="0" applyNumberFormat="1" applyFont="1" applyFill="1" applyBorder="1" applyAlignment="1">
      <alignment horizontal="center" vertical="center" wrapText="1"/>
    </xf>
    <xf numFmtId="165" fontId="3" fillId="3" borderId="45" xfId="0" applyNumberFormat="1" applyFont="1" applyFill="1" applyBorder="1" applyAlignment="1">
      <alignment horizontal="center" vertical="center" wrapText="1"/>
    </xf>
    <xf numFmtId="165" fontId="3" fillId="3" borderId="46" xfId="0" applyNumberFormat="1" applyFont="1" applyFill="1" applyBorder="1" applyAlignment="1">
      <alignment horizontal="center" vertical="center" wrapText="1"/>
    </xf>
    <xf numFmtId="165" fontId="3" fillId="3" borderId="47" xfId="0" applyNumberFormat="1" applyFont="1" applyFill="1" applyBorder="1" applyAlignment="1">
      <alignment horizontal="center" vertical="center" wrapText="1"/>
    </xf>
    <xf numFmtId="165" fontId="3" fillId="3" borderId="48" xfId="0" applyNumberFormat="1" applyFont="1" applyFill="1" applyBorder="1" applyAlignment="1">
      <alignment horizontal="center" vertical="center" wrapText="1"/>
    </xf>
    <xf numFmtId="165" fontId="3" fillId="3" borderId="49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vertical="center" wrapText="1"/>
    </xf>
    <xf numFmtId="165" fontId="3" fillId="10" borderId="25" xfId="0" applyNumberFormat="1" applyFont="1" applyFill="1" applyBorder="1" applyAlignment="1">
      <alignment horizontal="center" vertical="center"/>
    </xf>
    <xf numFmtId="165" fontId="3" fillId="4" borderId="26" xfId="0" applyNumberFormat="1" applyFont="1" applyFill="1" applyBorder="1" applyAlignment="1">
      <alignment horizontal="center" vertical="center"/>
    </xf>
    <xf numFmtId="165" fontId="3" fillId="11" borderId="27" xfId="0" applyNumberFormat="1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5" fontId="5" fillId="10" borderId="51" xfId="0" applyNumberFormat="1" applyFont="1" applyFill="1" applyBorder="1" applyAlignment="1">
      <alignment horizontal="center" vertical="center"/>
    </xf>
    <xf numFmtId="165" fontId="5" fillId="4" borderId="52" xfId="0" applyNumberFormat="1" applyFont="1" applyFill="1" applyBorder="1" applyAlignment="1">
      <alignment horizontal="center" vertical="center"/>
    </xf>
    <xf numFmtId="165" fontId="5" fillId="11" borderId="53" xfId="0" applyNumberFormat="1" applyFont="1" applyFill="1" applyBorder="1" applyAlignment="1">
      <alignment horizontal="center" vertical="center"/>
    </xf>
    <xf numFmtId="165" fontId="3" fillId="10" borderId="35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165" fontId="5" fillId="11" borderId="34" xfId="0" applyNumberFormat="1" applyFont="1" applyFill="1" applyBorder="1" applyAlignment="1">
      <alignment horizontal="center" vertical="center" wrapText="1"/>
    </xf>
    <xf numFmtId="165" fontId="3" fillId="9" borderId="17" xfId="0" applyNumberFormat="1" applyFont="1" applyFill="1" applyBorder="1" applyAlignment="1">
      <alignment horizontal="center" vertical="center" wrapText="1"/>
    </xf>
    <xf numFmtId="165" fontId="3" fillId="9" borderId="18" xfId="0" applyNumberFormat="1" applyFont="1" applyFill="1" applyBorder="1" applyAlignment="1">
      <alignment horizontal="center" vertical="center" wrapText="1"/>
    </xf>
    <xf numFmtId="165" fontId="3" fillId="9" borderId="57" xfId="0" applyNumberFormat="1" applyFont="1" applyFill="1" applyBorder="1" applyAlignment="1">
      <alignment horizontal="center" vertical="center" wrapText="1"/>
    </xf>
    <xf numFmtId="0" fontId="4" fillId="9" borderId="58" xfId="0" applyFont="1" applyFill="1" applyBorder="1" applyAlignment="1">
      <alignment horizontal="center" vertical="center" wrapText="1"/>
    </xf>
    <xf numFmtId="165" fontId="3" fillId="9" borderId="19" xfId="0" applyNumberFormat="1" applyFont="1" applyFill="1" applyBorder="1" applyAlignment="1">
      <alignment vertical="center" wrapText="1"/>
    </xf>
    <xf numFmtId="9" fontId="0" fillId="0" borderId="0" xfId="4" applyFont="1" applyBorder="1" applyAlignment="1">
      <alignment horizontal="center"/>
    </xf>
    <xf numFmtId="1" fontId="4" fillId="2" borderId="59" xfId="0" applyNumberFormat="1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right" vertical="center" wrapText="1"/>
    </xf>
    <xf numFmtId="0" fontId="5" fillId="6" borderId="60" xfId="0" applyFont="1" applyFill="1" applyBorder="1" applyAlignment="1">
      <alignment horizontal="right" vertical="center" wrapText="1"/>
    </xf>
    <xf numFmtId="0" fontId="3" fillId="2" borderId="62" xfId="0" applyFont="1" applyFill="1" applyBorder="1" applyAlignment="1">
      <alignment horizontal="right" vertical="center"/>
    </xf>
    <xf numFmtId="165" fontId="4" fillId="2" borderId="63" xfId="0" applyNumberFormat="1" applyFont="1" applyFill="1" applyBorder="1" applyAlignment="1">
      <alignment horizontal="right" vertical="center"/>
    </xf>
    <xf numFmtId="166" fontId="5" fillId="2" borderId="60" xfId="0" applyNumberFormat="1" applyFont="1" applyFill="1" applyBorder="1" applyAlignment="1">
      <alignment horizontal="right" vertical="center"/>
    </xf>
    <xf numFmtId="0" fontId="5" fillId="0" borderId="62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 wrapText="1" indent="2"/>
    </xf>
    <xf numFmtId="0" fontId="2" fillId="0" borderId="63" xfId="0" applyFont="1" applyBorder="1" applyAlignment="1">
      <alignment horizontal="left" vertical="center" wrapText="1" indent="2"/>
    </xf>
    <xf numFmtId="0" fontId="3" fillId="3" borderId="64" xfId="0" applyFont="1" applyFill="1" applyBorder="1" applyAlignment="1">
      <alignment horizontal="right" vertical="center" wrapText="1"/>
    </xf>
    <xf numFmtId="0" fontId="3" fillId="0" borderId="65" xfId="0" applyFont="1" applyBorder="1" applyAlignment="1">
      <alignment horizontal="left" vertical="center" wrapText="1"/>
    </xf>
    <xf numFmtId="0" fontId="3" fillId="9" borderId="66" xfId="0" applyFont="1" applyFill="1" applyBorder="1" applyAlignment="1">
      <alignment horizontal="right" vertical="center" wrapText="1"/>
    </xf>
    <xf numFmtId="165" fontId="5" fillId="0" borderId="67" xfId="0" applyNumberFormat="1" applyFont="1" applyBorder="1" applyAlignment="1">
      <alignment vertical="center" wrapText="1"/>
    </xf>
    <xf numFmtId="165" fontId="4" fillId="0" borderId="0" xfId="0" applyNumberFormat="1" applyFont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 wrapText="1"/>
    </xf>
    <xf numFmtId="165" fontId="2" fillId="0" borderId="3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5" fontId="4" fillId="2" borderId="61" xfId="0" applyNumberFormat="1" applyFont="1" applyFill="1" applyBorder="1" applyAlignment="1">
      <alignment horizontal="center" vertical="center"/>
    </xf>
    <xf numFmtId="1" fontId="4" fillId="2" borderId="41" xfId="0" applyNumberFormat="1" applyFont="1" applyFill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4" borderId="0" xfId="0" applyFill="1" applyAlignment="1">
      <alignment vertical="center"/>
    </xf>
    <xf numFmtId="2" fontId="0" fillId="0" borderId="0" xfId="0" applyNumberFormat="1" applyAlignment="1">
      <alignment horizontal="center" vertical="center"/>
    </xf>
    <xf numFmtId="2" fontId="0" fillId="14" borderId="0" xfId="0" applyNumberFormat="1" applyFill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9" borderId="18" xfId="0" applyFont="1" applyFill="1" applyBorder="1" applyAlignment="1">
      <alignment horizontal="center" vertical="center" wrapText="1"/>
    </xf>
    <xf numFmtId="0" fontId="0" fillId="7" borderId="68" xfId="0" applyFill="1" applyBorder="1" applyAlignment="1" applyProtection="1">
      <alignment horizontal="center"/>
      <protection locked="0"/>
    </xf>
    <xf numFmtId="0" fontId="0" fillId="7" borderId="69" xfId="0" applyFill="1" applyBorder="1" applyAlignment="1" applyProtection="1">
      <alignment horizontal="center"/>
      <protection locked="0"/>
    </xf>
    <xf numFmtId="0" fontId="0" fillId="7" borderId="70" xfId="0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left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left" vertical="center"/>
      <protection locked="0"/>
    </xf>
    <xf numFmtId="9" fontId="0" fillId="7" borderId="15" xfId="4" applyFont="1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0" fillId="7" borderId="15" xfId="0" applyFill="1" applyBorder="1" applyAlignment="1" applyProtection="1">
      <alignment horizontal="center" vertical="center"/>
      <protection locked="0"/>
    </xf>
    <xf numFmtId="0" fontId="12" fillId="7" borderId="2" xfId="0" applyFont="1" applyFill="1" applyBorder="1" applyAlignment="1" applyProtection="1">
      <alignment horizontal="left" vertical="center"/>
      <protection locked="0"/>
    </xf>
    <xf numFmtId="167" fontId="0" fillId="7" borderId="2" xfId="0" applyNumberFormat="1" applyFill="1" applyBorder="1" applyAlignment="1" applyProtection="1">
      <alignment horizontal="center" vertical="center"/>
      <protection locked="0"/>
    </xf>
    <xf numFmtId="0" fontId="12" fillId="7" borderId="2" xfId="0" applyFont="1" applyFill="1" applyBorder="1" applyAlignment="1" applyProtection="1">
      <alignment horizontal="center" vertical="center"/>
      <protection locked="0"/>
    </xf>
    <xf numFmtId="0" fontId="14" fillId="13" borderId="1" xfId="0" applyFont="1" applyFill="1" applyBorder="1" applyAlignment="1">
      <alignment horizontal="center"/>
    </xf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7" borderId="2" xfId="0" applyFill="1" applyBorder="1" applyAlignment="1" applyProtection="1">
      <alignment vertical="center"/>
      <protection locked="0"/>
    </xf>
    <xf numFmtId="165" fontId="4" fillId="0" borderId="71" xfId="0" applyNumberFormat="1" applyFont="1" applyBorder="1" applyAlignment="1">
      <alignment horizontal="center" vertical="center" wrapText="1"/>
    </xf>
    <xf numFmtId="165" fontId="4" fillId="0" borderId="72" xfId="0" applyNumberFormat="1" applyFont="1" applyBorder="1" applyAlignment="1">
      <alignment horizontal="center" vertical="center" wrapText="1"/>
    </xf>
    <xf numFmtId="0" fontId="5" fillId="0" borderId="63" xfId="0" applyFont="1" applyBorder="1" applyAlignment="1">
      <alignment horizontal="left" vertical="center" wrapText="1"/>
    </xf>
    <xf numFmtId="0" fontId="2" fillId="0" borderId="73" xfId="0" applyFont="1" applyBorder="1" applyAlignment="1">
      <alignment horizontal="left" vertical="center" wrapText="1" indent="2"/>
    </xf>
    <xf numFmtId="0" fontId="3" fillId="3" borderId="74" xfId="0" applyFont="1" applyFill="1" applyBorder="1" applyAlignment="1">
      <alignment horizontal="right" vertical="center" wrapText="1"/>
    </xf>
    <xf numFmtId="165" fontId="2" fillId="5" borderId="37" xfId="0" applyNumberFormat="1" applyFont="1" applyFill="1" applyBorder="1" applyAlignment="1">
      <alignment horizontal="center" vertical="center" wrapText="1"/>
    </xf>
    <xf numFmtId="0" fontId="3" fillId="0" borderId="75" xfId="0" applyFont="1" applyBorder="1" applyAlignment="1">
      <alignment horizontal="left" vertical="center" wrapText="1"/>
    </xf>
    <xf numFmtId="0" fontId="2" fillId="0" borderId="0" xfId="0" applyFont="1"/>
    <xf numFmtId="165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15" borderId="6" xfId="0" applyNumberFormat="1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/>
    </xf>
    <xf numFmtId="0" fontId="3" fillId="6" borderId="32" xfId="0" applyFont="1" applyFill="1" applyBorder="1" applyAlignment="1">
      <alignment horizontal="center"/>
    </xf>
    <xf numFmtId="165" fontId="2" fillId="0" borderId="35" xfId="0" applyNumberFormat="1" applyFont="1" applyBorder="1" applyAlignment="1">
      <alignment horizontal="center"/>
    </xf>
    <xf numFmtId="165" fontId="2" fillId="0" borderId="34" xfId="0" applyNumberFormat="1" applyFont="1" applyBorder="1" applyAlignment="1">
      <alignment horizontal="center"/>
    </xf>
    <xf numFmtId="165" fontId="2" fillId="15" borderId="35" xfId="0" applyNumberFormat="1" applyFont="1" applyFill="1" applyBorder="1" applyAlignment="1">
      <alignment horizontal="center"/>
    </xf>
    <xf numFmtId="165" fontId="2" fillId="15" borderId="34" xfId="0" applyNumberFormat="1" applyFont="1" applyFill="1" applyBorder="1" applyAlignment="1">
      <alignment horizontal="center"/>
    </xf>
    <xf numFmtId="165" fontId="2" fillId="15" borderId="76" xfId="0" applyNumberFormat="1" applyFont="1" applyFill="1" applyBorder="1" applyAlignment="1">
      <alignment horizontal="center"/>
    </xf>
    <xf numFmtId="165" fontId="2" fillId="15" borderId="77" xfId="0" applyNumberFormat="1" applyFont="1" applyFill="1" applyBorder="1" applyAlignment="1">
      <alignment horizontal="center"/>
    </xf>
    <xf numFmtId="165" fontId="2" fillId="15" borderId="78" xfId="0" applyNumberFormat="1" applyFont="1" applyFill="1" applyBorder="1" applyAlignment="1">
      <alignment horizontal="center"/>
    </xf>
    <xf numFmtId="0" fontId="4" fillId="0" borderId="79" xfId="0" applyFont="1" applyBorder="1" applyAlignment="1">
      <alignment horizontal="left" vertical="center" wrapText="1"/>
    </xf>
    <xf numFmtId="165" fontId="2" fillId="0" borderId="30" xfId="0" applyNumberFormat="1" applyFont="1" applyBorder="1" applyAlignment="1">
      <alignment horizontal="center"/>
    </xf>
    <xf numFmtId="165" fontId="2" fillId="0" borderId="31" xfId="0" applyNumberFormat="1" applyFont="1" applyBorder="1" applyAlignment="1">
      <alignment horizontal="center"/>
    </xf>
    <xf numFmtId="165" fontId="2" fillId="0" borderId="32" xfId="0" applyNumberFormat="1" applyFont="1" applyBorder="1" applyAlignment="1">
      <alignment horizontal="center"/>
    </xf>
    <xf numFmtId="0" fontId="4" fillId="0" borderId="33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165" fontId="2" fillId="0" borderId="76" xfId="0" applyNumberFormat="1" applyFont="1" applyBorder="1" applyAlignment="1">
      <alignment horizontal="center"/>
    </xf>
    <xf numFmtId="165" fontId="2" fillId="0" borderId="77" xfId="0" applyNumberFormat="1" applyFont="1" applyBorder="1" applyAlignment="1">
      <alignment horizontal="center"/>
    </xf>
    <xf numFmtId="165" fontId="2" fillId="0" borderId="78" xfId="0" applyNumberFormat="1" applyFont="1" applyBorder="1" applyAlignment="1">
      <alignment horizontal="center"/>
    </xf>
    <xf numFmtId="0" fontId="2" fillId="15" borderId="79" xfId="0" applyFont="1" applyFill="1" applyBorder="1" applyAlignment="1">
      <alignment horizontal="left" vertical="center" wrapText="1"/>
    </xf>
    <xf numFmtId="165" fontId="2" fillId="15" borderId="30" xfId="0" applyNumberFormat="1" applyFont="1" applyFill="1" applyBorder="1" applyAlignment="1">
      <alignment horizontal="center"/>
    </xf>
    <xf numFmtId="165" fontId="2" fillId="15" borderId="31" xfId="0" applyNumberFormat="1" applyFont="1" applyFill="1" applyBorder="1" applyAlignment="1">
      <alignment horizontal="center"/>
    </xf>
    <xf numFmtId="165" fontId="2" fillId="15" borderId="32" xfId="0" applyNumberFormat="1" applyFont="1" applyFill="1" applyBorder="1" applyAlignment="1">
      <alignment horizontal="center"/>
    </xf>
    <xf numFmtId="0" fontId="2" fillId="15" borderId="33" xfId="0" applyFont="1" applyFill="1" applyBorder="1" applyAlignment="1">
      <alignment horizontal="left" vertical="center" wrapText="1"/>
    </xf>
    <xf numFmtId="0" fontId="2" fillId="15" borderId="54" xfId="0" applyFont="1" applyFill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0" fontId="4" fillId="0" borderId="63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2" fillId="15" borderId="62" xfId="0" applyFont="1" applyFill="1" applyBorder="1" applyAlignment="1">
      <alignment horizontal="left" vertical="center" wrapText="1"/>
    </xf>
    <xf numFmtId="0" fontId="2" fillId="15" borderId="63" xfId="0" applyFont="1" applyFill="1" applyBorder="1" applyAlignment="1">
      <alignment horizontal="left" vertical="center" wrapText="1"/>
    </xf>
    <xf numFmtId="0" fontId="2" fillId="15" borderId="60" xfId="0" applyFont="1" applyFill="1" applyBorder="1" applyAlignment="1">
      <alignment horizontal="left" vertical="center" wrapText="1"/>
    </xf>
    <xf numFmtId="165" fontId="3" fillId="6" borderId="47" xfId="0" applyNumberFormat="1" applyFont="1" applyFill="1" applyBorder="1" applyAlignment="1">
      <alignment horizontal="center"/>
    </xf>
    <xf numFmtId="165" fontId="3" fillId="6" borderId="48" xfId="0" applyNumberFormat="1" applyFont="1" applyFill="1" applyBorder="1" applyAlignment="1">
      <alignment horizontal="center"/>
    </xf>
    <xf numFmtId="165" fontId="3" fillId="6" borderId="49" xfId="0" applyNumberFormat="1" applyFont="1" applyFill="1" applyBorder="1" applyAlignment="1">
      <alignment horizontal="center"/>
    </xf>
    <xf numFmtId="0" fontId="4" fillId="0" borderId="7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15" borderId="79" xfId="0" applyFont="1" applyFill="1" applyBorder="1" applyAlignment="1">
      <alignment horizontal="center" vertical="center" wrapText="1"/>
    </xf>
    <xf numFmtId="0" fontId="2" fillId="15" borderId="33" xfId="0" applyFont="1" applyFill="1" applyBorder="1" applyAlignment="1">
      <alignment horizontal="center" vertical="center" wrapText="1"/>
    </xf>
    <xf numFmtId="0" fontId="2" fillId="15" borderId="5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15" borderId="62" xfId="0" applyFont="1" applyFill="1" applyBorder="1"/>
    <xf numFmtId="0" fontId="2" fillId="15" borderId="79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43" fontId="1" fillId="0" borderId="0" xfId="1" applyFont="1" applyAlignment="1">
      <alignment horizontal="center"/>
    </xf>
    <xf numFmtId="165" fontId="4" fillId="2" borderId="59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10" xfId="0" applyNumberFormat="1" applyFont="1" applyFill="1" applyBorder="1" applyAlignment="1">
      <alignment horizontal="center" vertical="center"/>
    </xf>
    <xf numFmtId="165" fontId="4" fillId="2" borderId="60" xfId="0" applyNumberFormat="1" applyFont="1" applyFill="1" applyBorder="1" applyAlignment="1">
      <alignment horizontal="right" vertical="center"/>
    </xf>
    <xf numFmtId="165" fontId="4" fillId="2" borderId="80" xfId="0" applyNumberFormat="1" applyFont="1" applyFill="1" applyBorder="1" applyAlignment="1">
      <alignment horizontal="center" vertical="center"/>
    </xf>
    <xf numFmtId="165" fontId="4" fillId="2" borderId="52" xfId="0" applyNumberFormat="1" applyFont="1" applyFill="1" applyBorder="1" applyAlignment="1">
      <alignment horizontal="center" vertical="center"/>
    </xf>
    <xf numFmtId="1" fontId="0" fillId="7" borderId="1" xfId="0" quotePrefix="1" applyNumberFormat="1" applyFill="1" applyBorder="1" applyAlignment="1" applyProtection="1">
      <alignment horizontal="center" vertical="center"/>
      <protection locked="0"/>
    </xf>
    <xf numFmtId="1" fontId="0" fillId="7" borderId="1" xfId="0" applyNumberFormat="1" applyFill="1" applyBorder="1" applyAlignment="1" applyProtection="1">
      <alignment horizontal="center" vertical="center"/>
      <protection locked="0"/>
    </xf>
    <xf numFmtId="1" fontId="0" fillId="7" borderId="2" xfId="0" applyNumberFormat="1" applyFill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right"/>
    </xf>
    <xf numFmtId="0" fontId="3" fillId="15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/>
    </xf>
    <xf numFmtId="0" fontId="3" fillId="10" borderId="20" xfId="0" applyFont="1" applyFill="1" applyBorder="1" applyAlignment="1">
      <alignment horizontal="right"/>
    </xf>
    <xf numFmtId="2" fontId="3" fillId="10" borderId="1" xfId="0" applyNumberFormat="1" applyFont="1" applyFill="1" applyBorder="1" applyAlignment="1">
      <alignment horizontal="center"/>
    </xf>
    <xf numFmtId="165" fontId="3" fillId="6" borderId="20" xfId="0" applyNumberFormat="1" applyFont="1" applyFill="1" applyBorder="1" applyAlignment="1">
      <alignment horizontal="center"/>
    </xf>
    <xf numFmtId="2" fontId="3" fillId="10" borderId="20" xfId="0" applyNumberFormat="1" applyFont="1" applyFill="1" applyBorder="1" applyAlignment="1">
      <alignment horizontal="center"/>
    </xf>
    <xf numFmtId="0" fontId="3" fillId="0" borderId="20" xfId="0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2" fontId="15" fillId="0" borderId="0" xfId="0" applyNumberFormat="1" applyFont="1" applyAlignment="1">
      <alignment vertical="center" wrapText="1"/>
    </xf>
    <xf numFmtId="10" fontId="0" fillId="7" borderId="15" xfId="4" applyNumberFormat="1" applyFont="1" applyFill="1" applyBorder="1" applyAlignment="1" applyProtection="1">
      <alignment horizontal="center" vertical="center"/>
      <protection locked="0"/>
    </xf>
    <xf numFmtId="10" fontId="0" fillId="7" borderId="7" xfId="0" applyNumberFormat="1" applyFill="1" applyBorder="1" applyAlignment="1" applyProtection="1">
      <alignment horizontal="center" vertical="center"/>
      <protection locked="0"/>
    </xf>
    <xf numFmtId="10" fontId="0" fillId="7" borderId="15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</xf>
    <xf numFmtId="9" fontId="9" fillId="0" borderId="0" xfId="1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9" fontId="1" fillId="0" borderId="0" xfId="4" applyFont="1" applyBorder="1" applyAlignment="1">
      <alignment horizontal="center"/>
    </xf>
    <xf numFmtId="0" fontId="14" fillId="13" borderId="6" xfId="0" applyFont="1" applyFill="1" applyBorder="1" applyAlignment="1">
      <alignment horizontal="center"/>
    </xf>
    <xf numFmtId="9" fontId="0" fillId="0" borderId="68" xfId="0" applyNumberFormat="1" applyBorder="1" applyAlignment="1">
      <alignment horizontal="center"/>
    </xf>
    <xf numFmtId="0" fontId="0" fillId="7" borderId="20" xfId="0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5" fontId="3" fillId="9" borderId="81" xfId="0" applyNumberFormat="1" applyFont="1" applyFill="1" applyBorder="1" applyAlignment="1">
      <alignment horizontal="center" vertical="center"/>
    </xf>
    <xf numFmtId="165" fontId="3" fillId="9" borderId="82" xfId="0" applyNumberFormat="1" applyFont="1" applyFill="1" applyBorder="1" applyAlignment="1">
      <alignment horizontal="center" vertical="center"/>
    </xf>
    <xf numFmtId="165" fontId="3" fillId="9" borderId="83" xfId="0" applyNumberFormat="1" applyFont="1" applyFill="1" applyBorder="1" applyAlignment="1">
      <alignment horizontal="center" vertical="center"/>
    </xf>
    <xf numFmtId="165" fontId="4" fillId="2" borderId="59" xfId="0" applyNumberFormat="1" applyFont="1" applyFill="1" applyBorder="1" applyAlignment="1">
      <alignment horizontal="center" vertical="center"/>
    </xf>
    <xf numFmtId="165" fontId="4" fillId="2" borderId="84" xfId="0" applyNumberFormat="1" applyFont="1" applyFill="1" applyBorder="1" applyAlignment="1">
      <alignment horizontal="center" vertical="center"/>
    </xf>
    <xf numFmtId="165" fontId="4" fillId="2" borderId="85" xfId="0" applyNumberFormat="1" applyFont="1" applyFill="1" applyBorder="1" applyAlignment="1">
      <alignment horizontal="center" vertical="center"/>
    </xf>
    <xf numFmtId="165" fontId="4" fillId="2" borderId="80" xfId="0" applyNumberFormat="1" applyFont="1" applyFill="1" applyBorder="1" applyAlignment="1">
      <alignment horizontal="center" vertical="center"/>
    </xf>
    <xf numFmtId="165" fontId="4" fillId="2" borderId="86" xfId="0" applyNumberFormat="1" applyFont="1" applyFill="1" applyBorder="1" applyAlignment="1">
      <alignment horizontal="center" vertical="center"/>
    </xf>
    <xf numFmtId="165" fontId="4" fillId="2" borderId="87" xfId="0" applyNumberFormat="1" applyFont="1" applyFill="1" applyBorder="1" applyAlignment="1">
      <alignment horizontal="center" vertical="center"/>
    </xf>
    <xf numFmtId="9" fontId="5" fillId="6" borderId="54" xfId="4" applyFont="1" applyFill="1" applyBorder="1" applyAlignment="1">
      <alignment horizontal="center" vertical="center" wrapText="1"/>
    </xf>
    <xf numFmtId="9" fontId="5" fillId="6" borderId="55" xfId="4" applyFont="1" applyFill="1" applyBorder="1" applyAlignment="1">
      <alignment horizontal="center" vertical="center" wrapText="1"/>
    </xf>
    <xf numFmtId="9" fontId="5" fillId="6" borderId="56" xfId="4" applyFont="1" applyFill="1" applyBorder="1" applyAlignment="1">
      <alignment horizontal="center" vertical="center" wrapText="1"/>
    </xf>
    <xf numFmtId="165" fontId="4" fillId="12" borderId="29" xfId="0" applyNumberFormat="1" applyFont="1" applyFill="1" applyBorder="1" applyAlignment="1">
      <alignment horizontal="center" vertical="center"/>
    </xf>
    <xf numFmtId="165" fontId="4" fillId="12" borderId="41" xfId="0" applyNumberFormat="1" applyFont="1" applyFill="1" applyBorder="1" applyAlignment="1">
      <alignment horizontal="center" vertical="center"/>
    </xf>
    <xf numFmtId="165" fontId="5" fillId="6" borderId="17" xfId="0" applyNumberFormat="1" applyFont="1" applyFill="1" applyBorder="1" applyAlignment="1">
      <alignment horizontal="center" vertical="center" wrapText="1"/>
    </xf>
    <xf numFmtId="165" fontId="5" fillId="6" borderId="18" xfId="0" applyNumberFormat="1" applyFont="1" applyFill="1" applyBorder="1" applyAlignment="1">
      <alignment horizontal="center" vertical="center" wrapText="1"/>
    </xf>
    <xf numFmtId="165" fontId="5" fillId="6" borderId="19" xfId="0" applyNumberFormat="1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left" vertical="top" wrapText="1"/>
    </xf>
    <xf numFmtId="0" fontId="2" fillId="8" borderId="8" xfId="0" applyFont="1" applyFill="1" applyBorder="1" applyAlignment="1">
      <alignment horizontal="left" vertical="top" wrapText="1"/>
    </xf>
    <xf numFmtId="0" fontId="2" fillId="8" borderId="12" xfId="0" applyFont="1" applyFill="1" applyBorder="1" applyAlignment="1">
      <alignment horizontal="left" vertical="top" wrapText="1"/>
    </xf>
    <xf numFmtId="0" fontId="2" fillId="8" borderId="13" xfId="0" applyFont="1" applyFill="1" applyBorder="1" applyAlignment="1">
      <alignment horizontal="left" vertical="top" wrapText="1"/>
    </xf>
    <xf numFmtId="0" fontId="2" fillId="8" borderId="0" xfId="0" applyFont="1" applyFill="1" applyAlignment="1">
      <alignment horizontal="left" vertical="top" wrapText="1"/>
    </xf>
    <xf numFmtId="0" fontId="2" fillId="8" borderId="14" xfId="0" applyFont="1" applyFill="1" applyBorder="1" applyAlignment="1">
      <alignment horizontal="left" vertical="top" wrapText="1"/>
    </xf>
    <xf numFmtId="0" fontId="2" fillId="8" borderId="15" xfId="0" applyFont="1" applyFill="1" applyBorder="1" applyAlignment="1">
      <alignment horizontal="left" vertical="top" wrapText="1"/>
    </xf>
    <xf numFmtId="0" fontId="2" fillId="8" borderId="9" xfId="0" applyFont="1" applyFill="1" applyBorder="1" applyAlignment="1">
      <alignment horizontal="left" vertical="top" wrapText="1"/>
    </xf>
    <xf numFmtId="0" fontId="2" fillId="8" borderId="16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</cellXfs>
  <cellStyles count="5">
    <cellStyle name="Milliers 2" xfId="1" xr:uid="{00000000-0005-0000-0000-000000000000}"/>
    <cellStyle name="Monétaire" xfId="2" builtinId="4"/>
    <cellStyle name="Normal" xfId="0" builtinId="0"/>
    <cellStyle name="Normal 3" xfId="3" xr:uid="{00000000-0005-0000-0000-000003000000}"/>
    <cellStyle name="Pourcentage" xfId="4" builtinId="5"/>
  </cellStyles>
  <dxfs count="5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FFFFA3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uresys.sharepoint.com/Documents%20and%20Settings/136395/Mes%20documents/8&#176;%20appel/latest%20version/Nouveaux%20tableaux%208&#176;%20appel/Annexe%203%20-%20Tableau%20de%20%20personn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 Tableau du personnel"/>
    </sheetNames>
    <sheetDataSet>
      <sheetData sheetId="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ARTHELEMY Bastien" id="{8EB089DF-5328-45BD-ABFB-7AF08B02B569}" userId="S::bastien.barthelemy@spw.wallonie.be::7a4222c8-cae7-4d1f-b315-620d638ef5cb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69F88D-2A05-46BC-8C65-41E1D094CB06}" name="Tableau2" displayName="Tableau2" ref="N1:T104" totalsRowShown="0" headerRowDxfId="50" dataDxfId="49">
  <autoFilter ref="N1:T104" xr:uid="{DF69F88D-2A05-46BC-8C65-41E1D094CB06}"/>
  <tableColumns count="7">
    <tableColumn id="1" xr3:uid="{BA1B2780-C741-4BBC-91E6-EA1B978D7F6C}" name="Référence interne du projet" dataDxfId="48"/>
    <tableColumn id="2" xr3:uid="{F0666012-D18A-4C7B-BFB7-D6750AC7EC12}" name="Code de la rubrique" dataDxfId="47"/>
    <tableColumn id="3" xr3:uid="{8AB2A23B-8F13-4510-BD12-87870AD79A90}" name="Type" dataDxfId="46"/>
    <tableColumn id="4" xr3:uid="{20CF07A0-2D59-497F-A671-9150C191BF75}" name="Libellé" dataDxfId="45"/>
    <tableColumn id="5" xr3:uid="{6F4C2C17-52DC-4F59-B658-2CF063687EA3}" name="Quantité" dataDxfId="44"/>
    <tableColumn id="6" xr3:uid="{0881CD68-E37F-4A77-B834-FD8FEF289373}" name="Montant" dataDxfId="43"/>
    <tableColumn id="7" xr3:uid="{3D746D05-792F-43DF-BD4D-37D4E6D8C476}" name="Montant estimé" dataDxfId="4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2071AC-5548-4DF9-BB9F-35EEBCD00C49}" name="Tableau3" displayName="Tableau3" ref="O1:V104" totalsRowShown="0" headerRowDxfId="41" dataDxfId="40">
  <autoFilter ref="O1:V104" xr:uid="{062071AC-5548-4DF9-BB9F-35EEBCD00C49}"/>
  <tableColumns count="8">
    <tableColumn id="1" xr3:uid="{03360647-7946-482B-8607-97246C87A2F0}" name="Référence interne du projet" dataDxfId="39"/>
    <tableColumn id="2" xr3:uid="{DA8A5886-B26B-4F0C-8898-6D975D7580D5}" name="Code de la rubrique" dataDxfId="38"/>
    <tableColumn id="3" xr3:uid="{4A6B0542-0BDE-4025-B9EC-E17360E08EA0}" name="Type" dataDxfId="37"/>
    <tableColumn id="4" xr3:uid="{A90B496D-F969-4ABC-A3E3-38B3BED4D2C3}" name="Libellé" dataDxfId="36"/>
    <tableColumn id="5" xr3:uid="{1974E8DA-C912-4DAC-9552-5A479989002E}" name="Quantité" dataDxfId="35"/>
    <tableColumn id="6" xr3:uid="{C3126EF4-E2EA-4951-BB4B-C6D32EF42D9D}" name="Montant" dataDxfId="34"/>
    <tableColumn id="7" xr3:uid="{3B207F01-8930-431A-B43A-454A87F87B47}" name="Montant estimé" dataDxfId="33"/>
    <tableColumn id="8" xr3:uid="{4C000078-242D-440C-BF27-B57CDBFF74FF}" name="Description" dataDxfId="3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3861722-7663-4E81-BA7D-213A88BAB191}" name="Tableau4" displayName="Tableau4" ref="I1:P104" totalsRowShown="0" headerRowDxfId="31" dataDxfId="30">
  <autoFilter ref="I1:P104" xr:uid="{A3861722-7663-4E81-BA7D-213A88BAB191}"/>
  <tableColumns count="8">
    <tableColumn id="1" xr3:uid="{B6DB9449-A603-499E-988C-A697256C0EDF}" name="Référence interne du projet" dataDxfId="29"/>
    <tableColumn id="2" xr3:uid="{D8CAB9BF-9E19-409E-94BB-BE416644FB57}" name="Code de la rubrique" dataDxfId="28"/>
    <tableColumn id="3" xr3:uid="{882DEEB4-82B3-40AE-9C6F-1A3E919E71CD}" name="Type" dataDxfId="27"/>
    <tableColumn id="4" xr3:uid="{0AC6774E-601F-4D7A-8A76-F2DC762AFAE8}" name="Libellé" dataDxfId="26"/>
    <tableColumn id="5" xr3:uid="{71FA428A-2E84-40BA-8EEC-5A7EFD802E96}" name="Quantité" dataDxfId="25"/>
    <tableColumn id="6" xr3:uid="{892A56D0-6B27-489B-930B-4167559EB96D}" name="Montant" dataDxfId="24"/>
    <tableColumn id="7" xr3:uid="{8F9F0F59-6B22-419C-AC77-2FDD16EA73EA}" name="Montant estimé" dataDxfId="23"/>
    <tableColumn id="8" xr3:uid="{EB0814B6-FAD6-4F3E-8623-5710845FF60F}" name="Description" dataDxfId="2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4AA2CE5-C6B2-4BD4-8B5E-01FC14067162}" name="Tableau6" displayName="Tableau6" ref="J1:Q104" totalsRowShown="0" headerRowDxfId="21" dataDxfId="20">
  <autoFilter ref="J1:Q104" xr:uid="{E4AA2CE5-C6B2-4BD4-8B5E-01FC14067162}"/>
  <tableColumns count="8">
    <tableColumn id="1" xr3:uid="{955CAE29-CFD7-4285-AE45-5AFC519893EC}" name="Référence interne du projet"/>
    <tableColumn id="2" xr3:uid="{EF946653-DC4B-4427-9EDE-4CAABF491B66}" name="Code de la rubrique" dataDxfId="19"/>
    <tableColumn id="3" xr3:uid="{8AA543F3-BBA9-455B-9BEF-9E476AB66859}" name="Type" dataDxfId="18"/>
    <tableColumn id="4" xr3:uid="{25D1FC79-ED88-43F8-B660-CE950127CB6C}" name="Libellé" dataDxfId="17"/>
    <tableColumn id="5" xr3:uid="{BEA4F2DA-98E6-437F-85D8-4FB6195E2DFF}" name="Quantité" dataDxfId="16"/>
    <tableColumn id="6" xr3:uid="{05D91C47-A41F-480B-AB45-A2CB21D7E05B}" name="Montant" dataDxfId="15"/>
    <tableColumn id="7" xr3:uid="{30699AAC-9EAF-426E-A515-D588CF1ACEB2}" name="Montant estimé" dataDxfId="14"/>
    <tableColumn id="8" xr3:uid="{EDF594DB-0DE7-47D9-8D61-C6208353E8E1}" name="Description" dataDxfId="13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D6C9AB5-2200-48A4-8CED-6895D48AE5DC}" name="Tableau5" displayName="Tableau5" ref="J1:Q104" totalsRowShown="0" headerRowDxfId="12" dataDxfId="11">
  <autoFilter ref="J1:Q104" xr:uid="{4D6C9AB5-2200-48A4-8CED-6895D48AE5DC}"/>
  <tableColumns count="8">
    <tableColumn id="1" xr3:uid="{ABE8037D-2831-4785-A6A3-E2FAFADFD1CD}" name="Référence interne du projet"/>
    <tableColumn id="2" xr3:uid="{56A4DBBC-0F61-4017-A5D2-E5683D06D4A7}" name="Code de la rubrique" dataDxfId="10"/>
    <tableColumn id="3" xr3:uid="{CE1CC71C-4094-455C-BAC1-B9263AAE5589}" name="Type" dataDxfId="9"/>
    <tableColumn id="4" xr3:uid="{E47AA303-6573-4063-9C1D-01086FBED4BF}" name="Libellé" dataDxfId="8"/>
    <tableColumn id="5" xr3:uid="{3E4DBDBB-E37C-42CE-9560-32406212CEBB}" name="Quantité" dataDxfId="7"/>
    <tableColumn id="6" xr3:uid="{ED7D3780-C8F0-42F5-A541-62B3EEF6C17A}" name="Montant" dataDxfId="6"/>
    <tableColumn id="7" xr3:uid="{278F985D-BB53-4F9B-8DF1-DD5E25B00969}" name="Montant estimé" dataDxfId="5"/>
    <tableColumn id="8" xr3:uid="{61001E76-E759-4FA5-BA82-11598D791190}" name="Description" dataDxfId="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3-06-02T10:10:13.98" personId="{8EB089DF-5328-45BD-ABFB-7AF08B02B569}" id="{FD4B12A4-1150-40A6-B9AF-3E2666C3C9DC}">
    <text>Numéro de référence généré par Calista lors du dépôt du projet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S1" dT="2023-05-24T08:23:44.78" personId="{8EB089DF-5328-45BD-ABFB-7AF08B02B569}" id="{2C4EE160-C33D-42AE-BAD0-1614C2C6BA23}">
    <text>Obligatoires pour les coûts réels et les forfaits</text>
  </threadedComment>
  <threadedComment ref="T1" dT="2023-05-24T08:24:13.45" personId="{8EB089DF-5328-45BD-ABFB-7AF08B02B569}" id="{4037E15C-3986-445A-B3E0-5309E37C1456}">
    <text>Obligatoire pour les coûts unitaires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T1" dT="2023-05-24T08:23:44.78" personId="{8EB089DF-5328-45BD-ABFB-7AF08B02B569}" id="{23D890D0-420B-4B9A-83BC-D64D5A695362}">
    <text>Obligatoires pour les coûts réels et les forfaits</text>
  </threadedComment>
  <threadedComment ref="U1" dT="2023-05-24T08:24:13.45" personId="{8EB089DF-5328-45BD-ABFB-7AF08B02B569}" id="{11778A97-4728-42FF-B04A-45225A4107E5}">
    <text>Obligatoire pour les coûts unitaires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K1" dT="2023-05-24T07:35:06.83" personId="{8EB089DF-5328-45BD-ABFB-7AF08B02B569}" id="{E4712F2E-6A09-488E-9D60-7999CB062F97}">
    <text>Non obligatoire pour les coûts non unitaires</text>
  </threadedComment>
  <threadedComment ref="M1" dT="2023-05-24T07:39:39.42" personId="{8EB089DF-5328-45BD-ABFB-7AF08B02B569}" id="{C2736BD6-6655-4F2C-A429-97105F4BFA31}">
    <text>Non obligatoire pour les coûts non unitaires</text>
  </threadedComment>
  <threadedComment ref="N1" dT="2023-05-24T08:26:02.24" personId="{8EB089DF-5328-45BD-ABFB-7AF08B02B569}" id="{36BBCAF9-9150-4156-949C-E8D6C76B848B}">
    <text>Obligatoires pour les coûts réels et les forfaits</text>
  </threadedComment>
  <threadedComment ref="O1" dT="2023-05-24T08:26:30.90" personId="{8EB089DF-5328-45BD-ABFB-7AF08B02B569}" id="{24E85A0D-BED4-4F05-9207-AA5DAEFBB562}">
    <text>Obligatoire pour les coûts unitaires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L1" dT="2023-05-24T07:38:17.54" personId="{8EB089DF-5328-45BD-ABFB-7AF08B02B569}" id="{A9D1B6A5-B93C-44C9-AA0D-129AD6FB8625}">
    <text>Non obligatoire pour les coûts non unitaires</text>
  </threadedComment>
  <threadedComment ref="N1" dT="2023-05-24T07:47:57.93" personId="{8EB089DF-5328-45BD-ABFB-7AF08B02B569}" id="{723F6F57-061D-4E8B-875E-A9F799D29A75}">
    <text>Non obligatoire pour les coûts non unitaires</text>
  </threadedComment>
  <threadedComment ref="O1" dT="2023-05-24T08:26:09.65" personId="{8EB089DF-5328-45BD-ABFB-7AF08B02B569}" id="{AAFEDDA6-86EE-4CCC-A76F-83FA84FAD420}">
    <text>Obligatoires pour les coûts réels et les forfaits</text>
  </threadedComment>
  <threadedComment ref="P1" dT="2023-05-24T08:26:36.80" personId="{8EB089DF-5328-45BD-ABFB-7AF08B02B569}" id="{80E05DA5-0671-466B-9E56-A5E72D6622B4}">
    <text>Obligatoire pour les coûts unitaires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L1" dT="2023-05-24T07:38:17.54" personId="{8EB089DF-5328-45BD-ABFB-7AF08B02B569}" id="{8157E14C-AD01-4E55-B566-D64D7736FCE3}">
    <text>Non obligatoire pour les coûts non unitaires</text>
  </threadedComment>
  <threadedComment ref="N1" dT="2023-05-24T07:47:57.93" personId="{8EB089DF-5328-45BD-ABFB-7AF08B02B569}" id="{0077B23B-1B7A-40F5-BE3C-438F92993DC0}">
    <text>Non obligatoire pour les coûts non unitaires</text>
  </threadedComment>
  <threadedComment ref="O1" dT="2023-05-24T08:26:09.65" personId="{8EB089DF-5328-45BD-ABFB-7AF08B02B569}" id="{2AD0B082-8DBF-4718-8855-D80769D39769}">
    <text>Obligatoires pour les coûts réels et les forfaits</text>
  </threadedComment>
  <threadedComment ref="P1" dT="2023-05-24T08:26:36.80" personId="{8EB089DF-5328-45BD-ABFB-7AF08B02B569}" id="{688A8B67-7A6A-4729-A8C1-9A7ACC744F3E}">
    <text>Obligatoire pour les coûts unitaires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6.xml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21CF-D53E-41E7-8CC0-31674D7EEB42}">
  <sheetPr>
    <tabColor theme="9" tint="0.39997558519241921"/>
  </sheetPr>
  <dimension ref="A1:B7"/>
  <sheetViews>
    <sheetView tabSelected="1" zoomScale="115" zoomScaleNormal="115" workbookViewId="0">
      <selection activeCell="B7" sqref="B7"/>
    </sheetView>
  </sheetViews>
  <sheetFormatPr baseColWidth="10" defaultColWidth="11.5703125" defaultRowHeight="21" customHeight="1" x14ac:dyDescent="0.2"/>
  <cols>
    <col min="1" max="1" width="119.140625" style="27" bestFit="1" customWidth="1"/>
    <col min="2" max="2" width="34.140625" style="27" customWidth="1"/>
    <col min="3" max="3" width="28.85546875" style="27" customWidth="1"/>
    <col min="4" max="4" width="18.140625" style="27" bestFit="1" customWidth="1"/>
    <col min="5" max="16384" width="11.5703125" style="27"/>
  </cols>
  <sheetData>
    <row r="1" spans="1:2" ht="21" customHeight="1" x14ac:dyDescent="0.2">
      <c r="A1" s="30" t="s">
        <v>0</v>
      </c>
    </row>
    <row r="3" spans="1:2" ht="21" customHeight="1" x14ac:dyDescent="0.2">
      <c r="A3" s="27" t="s">
        <v>1</v>
      </c>
    </row>
    <row r="4" spans="1:2" ht="21" customHeight="1" x14ac:dyDescent="0.2">
      <c r="A4" s="27" t="s">
        <v>2</v>
      </c>
    </row>
    <row r="5" spans="1:2" ht="21" customHeight="1" x14ac:dyDescent="0.2">
      <c r="A5" s="27" t="s">
        <v>3</v>
      </c>
    </row>
    <row r="6" spans="1:2" ht="21" customHeight="1" thickBot="1" x14ac:dyDescent="0.25">
      <c r="A6" s="27" t="s">
        <v>4</v>
      </c>
    </row>
    <row r="7" spans="1:2" ht="21" customHeight="1" thickBot="1" x14ac:dyDescent="0.25">
      <c r="A7" s="27" t="s">
        <v>178</v>
      </c>
      <c r="B7" s="227" t="s">
        <v>181</v>
      </c>
    </row>
  </sheetData>
  <sheetProtection algorithmName="SHA-512" hashValue="/MF6FkzRvCAvFXJ+pvTWURou3yfXzGKMw3QIp9KMJMUFqMLbJiuJwZVwODhk9yBUIPORGoSwUswlfa0i6YbDXw==" saltValue="O+CIZ8U+ZYKE96oBC/ZPTw==" spinCount="100000" sheet="1" objects="1" scenarios="1" selectLockedCells="1"/>
  <phoneticPr fontId="11" type="noConversion"/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49EA8A-8EE1-40ED-92F6-E2A9F37B5E7D}">
          <x14:formula1>
            <xm:f>Listes!$A$7:$A$8</xm:f>
          </x14:formula1>
          <xm:sqref>B7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580F0-20F0-4CC2-962C-2C4175242A21}">
  <dimension ref="A1:M19"/>
  <sheetViews>
    <sheetView zoomScale="85" zoomScaleNormal="85" workbookViewId="0">
      <selection activeCell="L29" sqref="L29"/>
    </sheetView>
  </sheetViews>
  <sheetFormatPr baseColWidth="10" defaultRowHeight="12.75" x14ac:dyDescent="0.2"/>
  <cols>
    <col min="1" max="1" width="11.7109375" bestFit="1" customWidth="1"/>
    <col min="2" max="8" width="18.7109375" customWidth="1"/>
    <col min="11" max="13" width="18.7109375" customWidth="1"/>
  </cols>
  <sheetData>
    <row r="1" spans="1:13" ht="110.25" x14ac:dyDescent="0.2">
      <c r="A1" s="203" t="s">
        <v>161</v>
      </c>
      <c r="B1" s="204" t="s">
        <v>155</v>
      </c>
      <c r="C1" s="204" t="s">
        <v>134</v>
      </c>
      <c r="D1" s="204" t="s">
        <v>52</v>
      </c>
      <c r="E1" s="204" t="s">
        <v>138</v>
      </c>
      <c r="F1" s="204" t="s">
        <v>145</v>
      </c>
      <c r="G1" s="204" t="s">
        <v>62</v>
      </c>
      <c r="H1" s="204" t="s">
        <v>163</v>
      </c>
      <c r="J1" s="203" t="s">
        <v>161</v>
      </c>
      <c r="K1" s="204" t="s">
        <v>164</v>
      </c>
      <c r="L1" s="204" t="s">
        <v>165</v>
      </c>
      <c r="M1" s="204" t="s">
        <v>163</v>
      </c>
    </row>
    <row r="2" spans="1:13" ht="15.75" x14ac:dyDescent="0.25">
      <c r="A2" s="205">
        <v>0</v>
      </c>
      <c r="B2" s="201">
        <f>SUMIF('Personnel entr. bénéficiaire'!$C$2:$C$100,'BUDGET WP'!A2,'Personnel entr. bénéficiaire'!$L$2:$L$100)</f>
        <v>0</v>
      </c>
      <c r="C2" s="201">
        <f>SUMIF('Personnel entr. belge liée'!$D$2:$D$100,'BUDGET WP'!A2,'Personnel entr. belge liée'!$M$2:$M$100)</f>
        <v>0</v>
      </c>
      <c r="D2" s="201">
        <f>SUMIF('Protos-Démos (&gt;30k€)'!$C$2:$C$100,'BUDGET WP'!A2,'Protos-Démos (&gt;30k€)'!$F$2:$F$100)</f>
        <v>0</v>
      </c>
      <c r="E2" s="201">
        <f>SUMIF('ST entr. bénéficiaire (&gt;30k€)'!$C$2:$C$100,'BUDGET WP'!A2,'ST entr. bénéficiaire (&gt;30k€)'!$G$2:$G$100)</f>
        <v>0</v>
      </c>
      <c r="F2" s="201">
        <f>SUMIF('ST entr. liée (&gt;30k)'!$C$2:$C$100,'BUDGET WP'!A2,'ST entr. liée (&gt;30k)'!$G$2:$G$100)</f>
        <v>0</v>
      </c>
      <c r="G2" s="201">
        <f t="shared" ref="G2:G17" si="0">SUM(B2:F2)*0.25</f>
        <v>0</v>
      </c>
      <c r="H2" s="207">
        <f>SUM(B2:G2)</f>
        <v>0</v>
      </c>
      <c r="J2" s="209">
        <v>0</v>
      </c>
      <c r="K2" s="208">
        <f>SUMIF('Personnel entr. bénéficiaire'!$C$2:$C$100,'BUDGET WP'!J2,'Personnel entr. bénéficiaire'!$I$2:$I$100)</f>
        <v>0</v>
      </c>
      <c r="L2" s="208">
        <f>SUMIF('Personnel entr. belge liée'!$D$2:$D$100,'BUDGET WP'!J2,'Personnel entr. belge liée'!$J$2:$J$100)</f>
        <v>0</v>
      </c>
      <c r="M2" s="212">
        <f>SUM(K2:L2)</f>
        <v>0</v>
      </c>
    </row>
    <row r="3" spans="1:13" ht="15.75" x14ac:dyDescent="0.25">
      <c r="A3" s="206">
        <v>1</v>
      </c>
      <c r="B3" s="201">
        <f>SUMIF('Personnel entr. bénéficiaire'!$C$2:$C$100,'BUDGET WP'!A3,'Personnel entr. bénéficiaire'!$L$2:$L$100)</f>
        <v>0</v>
      </c>
      <c r="C3" s="201">
        <f>SUMIF('Personnel entr. belge liée'!$D$2:$D$100,'BUDGET WP'!A3,'Personnel entr. belge liée'!$M$2:$M$100)</f>
        <v>0</v>
      </c>
      <c r="D3" s="201">
        <f>SUMIF('Protos-Démos (&gt;30k€)'!$C$2:$C$100,'BUDGET WP'!A3,'Protos-Démos (&gt;30k€)'!$F$2:$F$100)</f>
        <v>0</v>
      </c>
      <c r="E3" s="201">
        <f>SUMIF('ST entr. bénéficiaire (&gt;30k€)'!$C$2:$C$100,'BUDGET WP'!A3,'ST entr. bénéficiaire (&gt;30k€)'!$G$2:$G$100)</f>
        <v>0</v>
      </c>
      <c r="F3" s="201">
        <f>SUMIF('ST entr. liée (&gt;30k)'!$C$2:$C$100,'BUDGET WP'!A3,'ST entr. liée (&gt;30k)'!$G$2:$G$100)</f>
        <v>0</v>
      </c>
      <c r="G3" s="201">
        <f t="shared" si="0"/>
        <v>0</v>
      </c>
      <c r="H3" s="207">
        <f t="shared" ref="H3:H17" si="1">SUM(B3:G3)</f>
        <v>0</v>
      </c>
      <c r="J3" s="210">
        <v>1</v>
      </c>
      <c r="K3" s="208">
        <f>SUMIF('Personnel entr. bénéficiaire'!$C$2:$C$100,'BUDGET WP'!J3,'Personnel entr. bénéficiaire'!$I$2:$I$100)</f>
        <v>0</v>
      </c>
      <c r="L3" s="208">
        <f>SUMIF('Personnel entr. belge liée'!$D$2:$D$100,'BUDGET WP'!J3,'Personnel entr. belge liée'!$J$2:$J$100)</f>
        <v>0</v>
      </c>
      <c r="M3" s="212">
        <f t="shared" ref="M3:M17" si="2">SUM(K3:L3)</f>
        <v>0</v>
      </c>
    </row>
    <row r="4" spans="1:13" ht="15.75" x14ac:dyDescent="0.25">
      <c r="A4" s="206">
        <v>2</v>
      </c>
      <c r="B4" s="201">
        <f>SUMIF('Personnel entr. bénéficiaire'!$C$2:$C$100,'BUDGET WP'!A4,'Personnel entr. bénéficiaire'!$L$2:$L$100)</f>
        <v>0</v>
      </c>
      <c r="C4" s="201">
        <f>SUMIF('Personnel entr. belge liée'!$D$2:$D$100,'BUDGET WP'!A4,'Personnel entr. belge liée'!$M$2:$M$100)</f>
        <v>0</v>
      </c>
      <c r="D4" s="201">
        <f>SUMIF('Protos-Démos (&gt;30k€)'!$C$2:$C$100,'BUDGET WP'!A4,'Protos-Démos (&gt;30k€)'!$F$2:$F$100)</f>
        <v>0</v>
      </c>
      <c r="E4" s="201">
        <f>SUMIF('ST entr. bénéficiaire (&gt;30k€)'!$C$2:$C$100,'BUDGET WP'!A4,'ST entr. bénéficiaire (&gt;30k€)'!$G$2:$G$100)</f>
        <v>0</v>
      </c>
      <c r="F4" s="201">
        <f>SUMIF('ST entr. liée (&gt;30k)'!$C$2:$C$100,'BUDGET WP'!A4,'ST entr. liée (&gt;30k)'!$G$2:$G$100)</f>
        <v>0</v>
      </c>
      <c r="G4" s="201">
        <f t="shared" si="0"/>
        <v>0</v>
      </c>
      <c r="H4" s="207">
        <f t="shared" si="1"/>
        <v>0</v>
      </c>
      <c r="J4" s="210">
        <v>2</v>
      </c>
      <c r="K4" s="208">
        <f>SUMIF('Personnel entr. bénéficiaire'!$C$2:$C$100,'BUDGET WP'!J4,'Personnel entr. bénéficiaire'!$I$2:$I$100)</f>
        <v>0</v>
      </c>
      <c r="L4" s="208">
        <f>SUMIF('Personnel entr. belge liée'!$D$2:$D$100,'BUDGET WP'!J4,'Personnel entr. belge liée'!$J$2:$J$100)</f>
        <v>0</v>
      </c>
      <c r="M4" s="212">
        <f t="shared" si="2"/>
        <v>0</v>
      </c>
    </row>
    <row r="5" spans="1:13" ht="15.75" x14ac:dyDescent="0.25">
      <c r="A5" s="206">
        <v>3</v>
      </c>
      <c r="B5" s="201">
        <f>SUMIF('Personnel entr. bénéficiaire'!$C$2:$C$100,'BUDGET WP'!A5,'Personnel entr. bénéficiaire'!$L$2:$L$100)</f>
        <v>0</v>
      </c>
      <c r="C5" s="201">
        <f>SUMIF('Personnel entr. belge liée'!$D$2:$D$100,'BUDGET WP'!A5,'Personnel entr. belge liée'!$M$2:$M$100)</f>
        <v>0</v>
      </c>
      <c r="D5" s="201">
        <f>SUMIF('Protos-Démos (&gt;30k€)'!$C$2:$C$100,'BUDGET WP'!A5,'Protos-Démos (&gt;30k€)'!$F$2:$F$100)</f>
        <v>0</v>
      </c>
      <c r="E5" s="201">
        <f>SUMIF('ST entr. bénéficiaire (&gt;30k€)'!$C$2:$C$100,'BUDGET WP'!A5,'ST entr. bénéficiaire (&gt;30k€)'!$G$2:$G$100)</f>
        <v>0</v>
      </c>
      <c r="F5" s="201">
        <f>SUMIF('ST entr. liée (&gt;30k)'!$C$2:$C$100,'BUDGET WP'!A5,'ST entr. liée (&gt;30k)'!$G$2:$G$100)</f>
        <v>0</v>
      </c>
      <c r="G5" s="201">
        <f t="shared" si="0"/>
        <v>0</v>
      </c>
      <c r="H5" s="207">
        <f t="shared" si="1"/>
        <v>0</v>
      </c>
      <c r="J5" s="210">
        <v>3</v>
      </c>
      <c r="K5" s="208">
        <f>SUMIF('Personnel entr. bénéficiaire'!$C$2:$C$100,'BUDGET WP'!J5,'Personnel entr. bénéficiaire'!$I$2:$I$100)</f>
        <v>0</v>
      </c>
      <c r="L5" s="208">
        <f>SUMIF('Personnel entr. belge liée'!$D$2:$D$100,'BUDGET WP'!J5,'Personnel entr. belge liée'!$J$2:$J$100)</f>
        <v>0</v>
      </c>
      <c r="M5" s="212">
        <f t="shared" si="2"/>
        <v>0</v>
      </c>
    </row>
    <row r="6" spans="1:13" ht="15.75" x14ac:dyDescent="0.25">
      <c r="A6" s="206">
        <v>4</v>
      </c>
      <c r="B6" s="201">
        <f>SUMIF('Personnel entr. bénéficiaire'!$C$2:$C$100,'BUDGET WP'!A6,'Personnel entr. bénéficiaire'!$L$2:$L$100)</f>
        <v>0</v>
      </c>
      <c r="C6" s="201">
        <f>SUMIF('Personnel entr. belge liée'!$D$2:$D$100,'BUDGET WP'!A6,'Personnel entr. belge liée'!$M$2:$M$100)</f>
        <v>0</v>
      </c>
      <c r="D6" s="201">
        <f>SUMIF('Protos-Démos (&gt;30k€)'!$C$2:$C$100,'BUDGET WP'!A6,'Protos-Démos (&gt;30k€)'!$F$2:$F$100)</f>
        <v>0</v>
      </c>
      <c r="E6" s="201">
        <f>SUMIF('ST entr. bénéficiaire (&gt;30k€)'!$C$2:$C$100,'BUDGET WP'!A6,'ST entr. bénéficiaire (&gt;30k€)'!$G$2:$G$100)</f>
        <v>0</v>
      </c>
      <c r="F6" s="201">
        <f>SUMIF('ST entr. liée (&gt;30k)'!$C$2:$C$100,'BUDGET WP'!A6,'ST entr. liée (&gt;30k)'!$G$2:$G$100)</f>
        <v>0</v>
      </c>
      <c r="G6" s="201">
        <f t="shared" si="0"/>
        <v>0</v>
      </c>
      <c r="H6" s="207">
        <f t="shared" si="1"/>
        <v>0</v>
      </c>
      <c r="J6" s="210">
        <v>4</v>
      </c>
      <c r="K6" s="208">
        <f>SUMIF('Personnel entr. bénéficiaire'!$C$2:$C$100,'BUDGET WP'!J6,'Personnel entr. bénéficiaire'!$I$2:$I$100)</f>
        <v>0</v>
      </c>
      <c r="L6" s="208">
        <f>SUMIF('Personnel entr. belge liée'!$D$2:$D$100,'BUDGET WP'!J6,'Personnel entr. belge liée'!$J$2:$J$100)</f>
        <v>0</v>
      </c>
      <c r="M6" s="212">
        <f t="shared" si="2"/>
        <v>0</v>
      </c>
    </row>
    <row r="7" spans="1:13" ht="15.75" x14ac:dyDescent="0.25">
      <c r="A7" s="206">
        <v>5</v>
      </c>
      <c r="B7" s="201">
        <f>SUMIF('Personnel entr. bénéficiaire'!$C$2:$C$100,'BUDGET WP'!A7,'Personnel entr. bénéficiaire'!$L$2:$L$100)</f>
        <v>0</v>
      </c>
      <c r="C7" s="201">
        <f>SUMIF('Personnel entr. belge liée'!$D$2:$D$100,'BUDGET WP'!A7,'Personnel entr. belge liée'!$M$2:$M$100)</f>
        <v>0</v>
      </c>
      <c r="D7" s="201">
        <f>SUMIF('Protos-Démos (&gt;30k€)'!$C$2:$C$100,'BUDGET WP'!A7,'Protos-Démos (&gt;30k€)'!$F$2:$F$100)</f>
        <v>0</v>
      </c>
      <c r="E7" s="201">
        <f>SUMIF('ST entr. bénéficiaire (&gt;30k€)'!$C$2:$C$100,'BUDGET WP'!A7,'ST entr. bénéficiaire (&gt;30k€)'!$G$2:$G$100)</f>
        <v>0</v>
      </c>
      <c r="F7" s="201">
        <f>SUMIF('ST entr. liée (&gt;30k)'!$C$2:$C$100,'BUDGET WP'!A7,'ST entr. liée (&gt;30k)'!$G$2:$G$100)</f>
        <v>0</v>
      </c>
      <c r="G7" s="201">
        <f t="shared" si="0"/>
        <v>0</v>
      </c>
      <c r="H7" s="207">
        <f t="shared" si="1"/>
        <v>0</v>
      </c>
      <c r="J7" s="210">
        <v>5</v>
      </c>
      <c r="K7" s="208">
        <f>SUMIF('Personnel entr. bénéficiaire'!$C$2:$C$100,'BUDGET WP'!J7,'Personnel entr. bénéficiaire'!$I$2:$I$100)</f>
        <v>0</v>
      </c>
      <c r="L7" s="208">
        <f>SUMIF('Personnel entr. belge liée'!$D$2:$D$100,'BUDGET WP'!J7,'Personnel entr. belge liée'!$J$2:$J$100)</f>
        <v>0</v>
      </c>
      <c r="M7" s="212">
        <f t="shared" si="2"/>
        <v>0</v>
      </c>
    </row>
    <row r="8" spans="1:13" ht="15.75" x14ac:dyDescent="0.25">
      <c r="A8" s="206">
        <v>6</v>
      </c>
      <c r="B8" s="201">
        <f>SUMIF('Personnel entr. bénéficiaire'!$C$2:$C$100,'BUDGET WP'!A8,'Personnel entr. bénéficiaire'!$L$2:$L$100)</f>
        <v>0</v>
      </c>
      <c r="C8" s="201">
        <f>SUMIF('Personnel entr. belge liée'!$D$2:$D$100,'BUDGET WP'!A8,'Personnel entr. belge liée'!$M$2:$M$100)</f>
        <v>0</v>
      </c>
      <c r="D8" s="201">
        <f>SUMIF('Protos-Démos (&gt;30k€)'!$C$2:$C$100,'BUDGET WP'!A8,'Protos-Démos (&gt;30k€)'!$F$2:$F$100)</f>
        <v>0</v>
      </c>
      <c r="E8" s="201">
        <f>SUMIF('ST entr. bénéficiaire (&gt;30k€)'!$C$2:$C$100,'BUDGET WP'!A8,'ST entr. bénéficiaire (&gt;30k€)'!$G$2:$G$100)</f>
        <v>0</v>
      </c>
      <c r="F8" s="201">
        <f>SUMIF('ST entr. liée (&gt;30k)'!$C$2:$C$100,'BUDGET WP'!A8,'ST entr. liée (&gt;30k)'!$G$2:$G$100)</f>
        <v>0</v>
      </c>
      <c r="G8" s="201">
        <f t="shared" si="0"/>
        <v>0</v>
      </c>
      <c r="H8" s="207">
        <f t="shared" si="1"/>
        <v>0</v>
      </c>
      <c r="J8" s="210">
        <v>6</v>
      </c>
      <c r="K8" s="208">
        <f>SUMIF('Personnel entr. bénéficiaire'!$C$2:$C$100,'BUDGET WP'!J8,'Personnel entr. bénéficiaire'!$I$2:$I$100)</f>
        <v>0</v>
      </c>
      <c r="L8" s="208">
        <f>SUMIF('Personnel entr. belge liée'!$D$2:$D$100,'BUDGET WP'!J8,'Personnel entr. belge liée'!$J$2:$J$100)</f>
        <v>0</v>
      </c>
      <c r="M8" s="212">
        <f t="shared" si="2"/>
        <v>0</v>
      </c>
    </row>
    <row r="9" spans="1:13" ht="15.75" x14ac:dyDescent="0.25">
      <c r="A9" s="206">
        <v>7</v>
      </c>
      <c r="B9" s="201">
        <f>SUMIF('Personnel entr. bénéficiaire'!$C$2:$C$100,'BUDGET WP'!A9,'Personnel entr. bénéficiaire'!$L$2:$L$100)</f>
        <v>0</v>
      </c>
      <c r="C9" s="201">
        <f>SUMIF('Personnel entr. belge liée'!$D$2:$D$100,'BUDGET WP'!A9,'Personnel entr. belge liée'!$M$2:$M$100)</f>
        <v>0</v>
      </c>
      <c r="D9" s="201">
        <f>SUMIF('Protos-Démos (&gt;30k€)'!$C$2:$C$100,'BUDGET WP'!A9,'Protos-Démos (&gt;30k€)'!$F$2:$F$100)</f>
        <v>0</v>
      </c>
      <c r="E9" s="201">
        <f>SUMIF('ST entr. bénéficiaire (&gt;30k€)'!$C$2:$C$100,'BUDGET WP'!A9,'ST entr. bénéficiaire (&gt;30k€)'!$G$2:$G$100)</f>
        <v>0</v>
      </c>
      <c r="F9" s="201">
        <f>SUMIF('ST entr. liée (&gt;30k)'!$C$2:$C$100,'BUDGET WP'!A9,'ST entr. liée (&gt;30k)'!$G$2:$G$100)</f>
        <v>0</v>
      </c>
      <c r="G9" s="201">
        <f t="shared" si="0"/>
        <v>0</v>
      </c>
      <c r="H9" s="207">
        <f t="shared" si="1"/>
        <v>0</v>
      </c>
      <c r="J9" s="210">
        <v>7</v>
      </c>
      <c r="K9" s="208">
        <f>SUMIF('Personnel entr. bénéficiaire'!$C$2:$C$100,'BUDGET WP'!J9,'Personnel entr. bénéficiaire'!$I$2:$I$100)</f>
        <v>0</v>
      </c>
      <c r="L9" s="208">
        <f>SUMIF('Personnel entr. belge liée'!$D$2:$D$100,'BUDGET WP'!J9,'Personnel entr. belge liée'!$J$2:$J$100)</f>
        <v>0</v>
      </c>
      <c r="M9" s="212">
        <f t="shared" si="2"/>
        <v>0</v>
      </c>
    </row>
    <row r="10" spans="1:13" ht="15.75" x14ac:dyDescent="0.25">
      <c r="A10" s="206">
        <v>8</v>
      </c>
      <c r="B10" s="201">
        <f>SUMIF('Personnel entr. bénéficiaire'!$C$2:$C$100,'BUDGET WP'!A10,'Personnel entr. bénéficiaire'!$L$2:$L$100)</f>
        <v>0</v>
      </c>
      <c r="C10" s="201">
        <f>SUMIF('Personnel entr. belge liée'!$D$2:$D$100,'BUDGET WP'!A10,'Personnel entr. belge liée'!$M$2:$M$100)</f>
        <v>0</v>
      </c>
      <c r="D10" s="201">
        <f>SUMIF('Protos-Démos (&gt;30k€)'!$C$2:$C$100,'BUDGET WP'!A10,'Protos-Démos (&gt;30k€)'!$F$2:$F$100)</f>
        <v>0</v>
      </c>
      <c r="E10" s="201">
        <f>SUMIF('ST entr. bénéficiaire (&gt;30k€)'!$C$2:$C$100,'BUDGET WP'!A10,'ST entr. bénéficiaire (&gt;30k€)'!$G$2:$G$100)</f>
        <v>0</v>
      </c>
      <c r="F10" s="201">
        <f>SUMIF('ST entr. liée (&gt;30k)'!$C$2:$C$100,'BUDGET WP'!A10,'ST entr. liée (&gt;30k)'!$G$2:$G$100)</f>
        <v>0</v>
      </c>
      <c r="G10" s="201">
        <f t="shared" si="0"/>
        <v>0</v>
      </c>
      <c r="H10" s="207">
        <f t="shared" si="1"/>
        <v>0</v>
      </c>
      <c r="J10" s="210">
        <v>8</v>
      </c>
      <c r="K10" s="208">
        <f>SUMIF('Personnel entr. bénéficiaire'!$C$2:$C$100,'BUDGET WP'!J10,'Personnel entr. bénéficiaire'!$I$2:$I$100)</f>
        <v>0</v>
      </c>
      <c r="L10" s="208">
        <f>SUMIF('Personnel entr. belge liée'!$D$2:$D$100,'BUDGET WP'!J10,'Personnel entr. belge liée'!$J$2:$J$100)</f>
        <v>0</v>
      </c>
      <c r="M10" s="212">
        <f t="shared" si="2"/>
        <v>0</v>
      </c>
    </row>
    <row r="11" spans="1:13" ht="15.75" x14ac:dyDescent="0.25">
      <c r="A11" s="206">
        <v>9</v>
      </c>
      <c r="B11" s="201">
        <f>SUMIF('Personnel entr. bénéficiaire'!$C$2:$C$100,'BUDGET WP'!A11,'Personnel entr. bénéficiaire'!$L$2:$L$100)</f>
        <v>0</v>
      </c>
      <c r="C11" s="201">
        <f>SUMIF('Personnel entr. belge liée'!$D$2:$D$100,'BUDGET WP'!A11,'Personnel entr. belge liée'!$M$2:$M$100)</f>
        <v>0</v>
      </c>
      <c r="D11" s="201">
        <f>SUMIF('Protos-Démos (&gt;30k€)'!$C$2:$C$100,'BUDGET WP'!A11,'Protos-Démos (&gt;30k€)'!$F$2:$F$100)</f>
        <v>0</v>
      </c>
      <c r="E11" s="201">
        <f>SUMIF('ST entr. bénéficiaire (&gt;30k€)'!$C$2:$C$100,'BUDGET WP'!A11,'ST entr. bénéficiaire (&gt;30k€)'!$G$2:$G$100)</f>
        <v>0</v>
      </c>
      <c r="F11" s="201">
        <f>SUMIF('ST entr. liée (&gt;30k)'!$C$2:$C$100,'BUDGET WP'!A11,'ST entr. liée (&gt;30k)'!$G$2:$G$100)</f>
        <v>0</v>
      </c>
      <c r="G11" s="201">
        <f t="shared" si="0"/>
        <v>0</v>
      </c>
      <c r="H11" s="207">
        <f>SUM(B11:G11)</f>
        <v>0</v>
      </c>
      <c r="J11" s="210">
        <v>9</v>
      </c>
      <c r="K11" s="208">
        <f>SUMIF('Personnel entr. bénéficiaire'!$C$2:$C$100,'BUDGET WP'!J11,'Personnel entr. bénéficiaire'!$I$2:$I$100)</f>
        <v>0</v>
      </c>
      <c r="L11" s="208">
        <f>SUMIF('Personnel entr. belge liée'!$D$2:$D$100,'BUDGET WP'!J11,'Personnel entr. belge liée'!$J$2:$J$100)</f>
        <v>0</v>
      </c>
      <c r="M11" s="212">
        <f t="shared" si="2"/>
        <v>0</v>
      </c>
    </row>
    <row r="12" spans="1:13" ht="15.75" x14ac:dyDescent="0.25">
      <c r="A12" s="206">
        <v>10</v>
      </c>
      <c r="B12" s="201">
        <f>SUMIF('Personnel entr. bénéficiaire'!$C$2:$C$100,'BUDGET WP'!A12,'Personnel entr. bénéficiaire'!$L$2:$L$100)</f>
        <v>0</v>
      </c>
      <c r="C12" s="201">
        <f>SUMIF('Personnel entr. belge liée'!$D$2:$D$100,'BUDGET WP'!A12,'Personnel entr. belge liée'!$M$2:$M$100)</f>
        <v>0</v>
      </c>
      <c r="D12" s="201">
        <f>SUMIF('Protos-Démos (&gt;30k€)'!$C$2:$C$100,'BUDGET WP'!A12,'Protos-Démos (&gt;30k€)'!$F$2:$F$100)</f>
        <v>0</v>
      </c>
      <c r="E12" s="201">
        <f>SUMIF('ST entr. bénéficiaire (&gt;30k€)'!$C$2:$C$100,'BUDGET WP'!A12,'ST entr. bénéficiaire (&gt;30k€)'!$G$2:$G$100)</f>
        <v>0</v>
      </c>
      <c r="F12" s="201">
        <f>SUMIF('ST entr. liée (&gt;30k)'!$C$2:$C$100,'BUDGET WP'!A12,'ST entr. liée (&gt;30k)'!$G$2:$G$100)</f>
        <v>0</v>
      </c>
      <c r="G12" s="201">
        <f t="shared" si="0"/>
        <v>0</v>
      </c>
      <c r="H12" s="207">
        <f t="shared" si="1"/>
        <v>0</v>
      </c>
      <c r="J12" s="210">
        <v>10</v>
      </c>
      <c r="K12" s="208">
        <f>SUMIF('Personnel entr. bénéficiaire'!$C$2:$C$100,'BUDGET WP'!J12,'Personnel entr. bénéficiaire'!$I$2:$I$100)</f>
        <v>0</v>
      </c>
      <c r="L12" s="208">
        <f>SUMIF('Personnel entr. belge liée'!$D$2:$D$100,'BUDGET WP'!J12,'Personnel entr. belge liée'!$J$2:$J$100)</f>
        <v>0</v>
      </c>
      <c r="M12" s="212">
        <f t="shared" si="2"/>
        <v>0</v>
      </c>
    </row>
    <row r="13" spans="1:13" ht="15.75" x14ac:dyDescent="0.25">
      <c r="A13" s="206">
        <v>11</v>
      </c>
      <c r="B13" s="201">
        <f>SUMIF('Personnel entr. bénéficiaire'!$C$2:$C$100,'BUDGET WP'!A13,'Personnel entr. bénéficiaire'!$L$2:$L$100)</f>
        <v>0</v>
      </c>
      <c r="C13" s="201">
        <f>SUMIF('Personnel entr. belge liée'!$D$2:$D$100,'BUDGET WP'!A13,'Personnel entr. belge liée'!$M$2:$M$100)</f>
        <v>0</v>
      </c>
      <c r="D13" s="201">
        <f>SUMIF('Protos-Démos (&gt;30k€)'!$C$2:$C$100,'BUDGET WP'!A13,'Protos-Démos (&gt;30k€)'!$F$2:$F$100)</f>
        <v>0</v>
      </c>
      <c r="E13" s="201">
        <f>SUMIF('ST entr. bénéficiaire (&gt;30k€)'!$C$2:$C$100,'BUDGET WP'!A13,'ST entr. bénéficiaire (&gt;30k€)'!$G$2:$G$100)</f>
        <v>0</v>
      </c>
      <c r="F13" s="201">
        <f>SUMIF('ST entr. liée (&gt;30k)'!$C$2:$C$100,'BUDGET WP'!A13,'ST entr. liée (&gt;30k)'!$G$2:$G$100)</f>
        <v>0</v>
      </c>
      <c r="G13" s="201">
        <f t="shared" si="0"/>
        <v>0</v>
      </c>
      <c r="H13" s="207">
        <f t="shared" si="1"/>
        <v>0</v>
      </c>
      <c r="J13" s="210">
        <v>11</v>
      </c>
      <c r="K13" s="208">
        <f>SUMIF('Personnel entr. bénéficiaire'!$C$2:$C$100,'BUDGET WP'!J13,'Personnel entr. bénéficiaire'!$I$2:$I$100)</f>
        <v>0</v>
      </c>
      <c r="L13" s="208">
        <f>SUMIF('Personnel entr. belge liée'!$D$2:$D$100,'BUDGET WP'!J13,'Personnel entr. belge liée'!$J$2:$J$100)</f>
        <v>0</v>
      </c>
      <c r="M13" s="212">
        <f t="shared" si="2"/>
        <v>0</v>
      </c>
    </row>
    <row r="14" spans="1:13" ht="15.75" x14ac:dyDescent="0.25">
      <c r="A14" s="206">
        <v>12</v>
      </c>
      <c r="B14" s="201">
        <f>SUMIF('Personnel entr. bénéficiaire'!$C$2:$C$100,'BUDGET WP'!A14,'Personnel entr. bénéficiaire'!$L$2:$L$100)</f>
        <v>0</v>
      </c>
      <c r="C14" s="201">
        <f>SUMIF('Personnel entr. belge liée'!$D$2:$D$100,'BUDGET WP'!A14,'Personnel entr. belge liée'!$M$2:$M$100)</f>
        <v>0</v>
      </c>
      <c r="D14" s="201">
        <f>SUMIF('Protos-Démos (&gt;30k€)'!$C$2:$C$100,'BUDGET WP'!A14,'Protos-Démos (&gt;30k€)'!$F$2:$F$100)</f>
        <v>0</v>
      </c>
      <c r="E14" s="201">
        <f>SUMIF('ST entr. bénéficiaire (&gt;30k€)'!$C$2:$C$100,'BUDGET WP'!A14,'ST entr. bénéficiaire (&gt;30k€)'!$G$2:$G$100)</f>
        <v>0</v>
      </c>
      <c r="F14" s="201">
        <f>SUMIF('ST entr. liée (&gt;30k)'!$C$2:$C$100,'BUDGET WP'!A14,'ST entr. liée (&gt;30k)'!$G$2:$G$100)</f>
        <v>0</v>
      </c>
      <c r="G14" s="201">
        <f t="shared" si="0"/>
        <v>0</v>
      </c>
      <c r="H14" s="207">
        <f t="shared" si="1"/>
        <v>0</v>
      </c>
      <c r="J14" s="210">
        <v>12</v>
      </c>
      <c r="K14" s="208">
        <f>SUMIF('Personnel entr. bénéficiaire'!$C$2:$C$100,'BUDGET WP'!J14,'Personnel entr. bénéficiaire'!$I$2:$I$100)</f>
        <v>0</v>
      </c>
      <c r="L14" s="208">
        <f>SUMIF('Personnel entr. belge liée'!$D$2:$D$100,'BUDGET WP'!J14,'Personnel entr. belge liée'!$J$2:$J$100)</f>
        <v>0</v>
      </c>
      <c r="M14" s="212">
        <f t="shared" si="2"/>
        <v>0</v>
      </c>
    </row>
    <row r="15" spans="1:13" ht="15.75" x14ac:dyDescent="0.25">
      <c r="A15" s="206">
        <v>13</v>
      </c>
      <c r="B15" s="201">
        <f>SUMIF('Personnel entr. bénéficiaire'!$C$2:$C$100,'BUDGET WP'!A15,'Personnel entr. bénéficiaire'!$L$2:$L$100)</f>
        <v>0</v>
      </c>
      <c r="C15" s="201">
        <f>SUMIF('Personnel entr. belge liée'!$D$2:$D$100,'BUDGET WP'!A15,'Personnel entr. belge liée'!$M$2:$M$100)</f>
        <v>0</v>
      </c>
      <c r="D15" s="201">
        <f>SUMIF('Protos-Démos (&gt;30k€)'!$C$2:$C$100,'BUDGET WP'!A15,'Protos-Démos (&gt;30k€)'!$F$2:$F$100)</f>
        <v>0</v>
      </c>
      <c r="E15" s="201">
        <f>SUMIF('ST entr. bénéficiaire (&gt;30k€)'!$C$2:$C$100,'BUDGET WP'!A15,'ST entr. bénéficiaire (&gt;30k€)'!$G$2:$G$100)</f>
        <v>0</v>
      </c>
      <c r="F15" s="201">
        <f>SUMIF('ST entr. liée (&gt;30k)'!$C$2:$C$100,'BUDGET WP'!A15,'ST entr. liée (&gt;30k)'!$G$2:$G$100)</f>
        <v>0</v>
      </c>
      <c r="G15" s="201">
        <f t="shared" si="0"/>
        <v>0</v>
      </c>
      <c r="H15" s="207">
        <f t="shared" si="1"/>
        <v>0</v>
      </c>
      <c r="J15" s="210">
        <v>13</v>
      </c>
      <c r="K15" s="208">
        <f>SUMIF('Personnel entr. bénéficiaire'!$C$2:$C$100,'BUDGET WP'!J15,'Personnel entr. bénéficiaire'!$I$2:$I$100)</f>
        <v>0</v>
      </c>
      <c r="L15" s="208">
        <f>SUMIF('Personnel entr. belge liée'!$D$2:$D$100,'BUDGET WP'!J15,'Personnel entr. belge liée'!$J$2:$J$100)</f>
        <v>0</v>
      </c>
      <c r="M15" s="212">
        <f t="shared" si="2"/>
        <v>0</v>
      </c>
    </row>
    <row r="16" spans="1:13" ht="15.75" x14ac:dyDescent="0.25">
      <c r="A16" s="206">
        <v>14</v>
      </c>
      <c r="B16" s="201">
        <f>SUMIF('Personnel entr. bénéficiaire'!$C$2:$C$100,'BUDGET WP'!A16,'Personnel entr. bénéficiaire'!$L$2:$L$100)</f>
        <v>0</v>
      </c>
      <c r="C16" s="201">
        <f>SUMIF('Personnel entr. belge liée'!$D$2:$D$100,'BUDGET WP'!A16,'Personnel entr. belge liée'!$M$2:$M$100)</f>
        <v>0</v>
      </c>
      <c r="D16" s="201">
        <f>SUMIF('Protos-Démos (&gt;30k€)'!$C$2:$C$100,'BUDGET WP'!A16,'Protos-Démos (&gt;30k€)'!$F$2:$F$100)</f>
        <v>0</v>
      </c>
      <c r="E16" s="201">
        <f>SUMIF('ST entr. bénéficiaire (&gt;30k€)'!$C$2:$C$100,'BUDGET WP'!A16,'ST entr. bénéficiaire (&gt;30k€)'!$G$2:$G$100)</f>
        <v>0</v>
      </c>
      <c r="F16" s="201">
        <f>SUMIF('ST entr. liée (&gt;30k)'!$C$2:$C$100,'BUDGET WP'!A16,'ST entr. liée (&gt;30k)'!$G$2:$G$100)</f>
        <v>0</v>
      </c>
      <c r="G16" s="201">
        <f t="shared" si="0"/>
        <v>0</v>
      </c>
      <c r="H16" s="207">
        <f t="shared" si="1"/>
        <v>0</v>
      </c>
      <c r="J16" s="210">
        <v>14</v>
      </c>
      <c r="K16" s="208">
        <f>SUMIF('Personnel entr. bénéficiaire'!$C$2:$C$100,'BUDGET WP'!J16,'Personnel entr. bénéficiaire'!$I$2:$I$100)</f>
        <v>0</v>
      </c>
      <c r="L16" s="208">
        <f>SUMIF('Personnel entr. belge liée'!$D$2:$D$100,'BUDGET WP'!J16,'Personnel entr. belge liée'!$J$2:$J$100)</f>
        <v>0</v>
      </c>
      <c r="M16" s="212">
        <f t="shared" si="2"/>
        <v>0</v>
      </c>
    </row>
    <row r="17" spans="1:13" ht="15.75" x14ac:dyDescent="0.25">
      <c r="A17" s="206">
        <v>15</v>
      </c>
      <c r="B17" s="201">
        <f>SUMIF('Personnel entr. bénéficiaire'!$C$2:$C$100,'BUDGET WP'!A17,'Personnel entr. bénéficiaire'!$L$2:$L$100)</f>
        <v>0</v>
      </c>
      <c r="C17" s="201">
        <f>SUMIF('Personnel entr. belge liée'!$D$2:$D$100,'BUDGET WP'!A17,'Personnel entr. belge liée'!$M$2:$M$100)</f>
        <v>0</v>
      </c>
      <c r="D17" s="201">
        <f>SUMIF('Protos-Démos (&gt;30k€)'!$C$2:$C$100,'BUDGET WP'!A17,'Protos-Démos (&gt;30k€)'!$F$2:$F$100)</f>
        <v>0</v>
      </c>
      <c r="E17" s="201">
        <f>SUMIF('ST entr. bénéficiaire (&gt;30k€)'!$C$2:$C$100,'BUDGET WP'!A17,'ST entr. bénéficiaire (&gt;30k€)'!$G$2:$G$100)</f>
        <v>0</v>
      </c>
      <c r="F17" s="201">
        <f>SUMIF('ST entr. liée (&gt;30k)'!$C$2:$C$100,'BUDGET WP'!A17,'ST entr. liée (&gt;30k)'!$G$2:$G$100)</f>
        <v>0</v>
      </c>
      <c r="G17" s="201">
        <f t="shared" si="0"/>
        <v>0</v>
      </c>
      <c r="H17" s="207">
        <f t="shared" si="1"/>
        <v>0</v>
      </c>
      <c r="J17" s="210">
        <v>15</v>
      </c>
      <c r="K17" s="208">
        <f>SUMIF('Personnel entr. bénéficiaire'!$C$2:$C$100,'BUDGET WP'!J17,'Personnel entr. bénéficiaire'!$I$2:$I$100)</f>
        <v>0</v>
      </c>
      <c r="L17" s="208">
        <f>SUMIF('Personnel entr. belge liée'!$D$2:$D$100,'BUDGET WP'!J17,'Personnel entr. belge liée'!$J$2:$J$100)</f>
        <v>0</v>
      </c>
      <c r="M17" s="212">
        <f t="shared" si="2"/>
        <v>0</v>
      </c>
    </row>
    <row r="18" spans="1:13" ht="15.75" thickBot="1" x14ac:dyDescent="0.25">
      <c r="A18" s="140"/>
      <c r="B18" s="140"/>
      <c r="C18" s="140"/>
      <c r="D18" s="140"/>
      <c r="E18" s="140"/>
      <c r="F18" s="140"/>
      <c r="G18" s="140"/>
      <c r="H18" s="140"/>
    </row>
    <row r="19" spans="1:13" ht="16.5" thickBot="1" x14ac:dyDescent="0.3">
      <c r="A19" s="140"/>
      <c r="B19" s="140"/>
      <c r="C19" s="140"/>
      <c r="D19" s="140"/>
      <c r="E19" s="140"/>
      <c r="F19" s="140"/>
      <c r="G19" s="202" t="s">
        <v>162</v>
      </c>
      <c r="H19" s="213">
        <f>SUM(H2:H17)</f>
        <v>0</v>
      </c>
      <c r="L19" s="211" t="s">
        <v>162</v>
      </c>
      <c r="M19" s="214">
        <f>SUM(M2:M17)</f>
        <v>0</v>
      </c>
    </row>
  </sheetData>
  <sheetProtection algorithmName="SHA-512" hashValue="jGo6FveV8wP0dqNuE8UYIlsTTRxewrdk5FnB116yXLLRSNxXmDxKNxy/6YVmdhEevzlMp3Ql4twJ4ctF1z0Frg==" saltValue="+DrE9NgWY1pobtcrz8PAqw==" spinCount="100000" sheet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7DD4D-865B-4923-B572-05F00794877D}">
  <sheetPr>
    <tabColor rgb="FFFF0000"/>
  </sheetPr>
  <dimension ref="A1:M32"/>
  <sheetViews>
    <sheetView zoomScale="85" zoomScaleNormal="85" workbookViewId="0">
      <selection activeCell="A10" sqref="A10"/>
    </sheetView>
  </sheetViews>
  <sheetFormatPr baseColWidth="10" defaultColWidth="10.85546875" defaultRowHeight="20.25" customHeight="1" x14ac:dyDescent="0.2"/>
  <cols>
    <col min="1" max="1" width="42.5703125" style="1" bestFit="1" customWidth="1"/>
    <col min="2" max="2" width="15.85546875" style="22" bestFit="1" customWidth="1"/>
    <col min="3" max="3" width="15.85546875" style="22" customWidth="1"/>
    <col min="4" max="13" width="15.85546875" style="1" customWidth="1"/>
    <col min="14" max="16384" width="10.85546875" style="1"/>
  </cols>
  <sheetData>
    <row r="1" spans="1:13" ht="19.899999999999999" customHeight="1" thickBot="1" x14ac:dyDescent="0.25"/>
    <row r="2" spans="1:13" ht="34.9" customHeight="1" thickBot="1" x14ac:dyDescent="0.25">
      <c r="A2" s="19"/>
      <c r="B2" s="81"/>
      <c r="C2" s="82">
        <f>'Composition portefeuille'!B2</f>
        <v>0</v>
      </c>
      <c r="D2" s="83"/>
      <c r="E2" s="84"/>
      <c r="F2" s="82">
        <f>'Composition portefeuille'!B3</f>
        <v>0</v>
      </c>
      <c r="G2" s="83"/>
      <c r="H2" s="84"/>
      <c r="I2" s="82">
        <f>'Composition portefeuille'!B4</f>
        <v>0</v>
      </c>
      <c r="J2" s="83"/>
      <c r="K2" s="84"/>
      <c r="L2" s="82">
        <f>'Composition portefeuille'!B5</f>
        <v>0</v>
      </c>
      <c r="M2" s="85"/>
    </row>
    <row r="3" spans="1:13" ht="34.9" customHeight="1" thickBot="1" x14ac:dyDescent="0.25">
      <c r="A3" s="19"/>
      <c r="B3" s="78" t="s">
        <v>46</v>
      </c>
      <c r="C3" s="79" t="s">
        <v>47</v>
      </c>
      <c r="D3" s="80" t="s">
        <v>48</v>
      </c>
      <c r="E3" s="78" t="s">
        <v>46</v>
      </c>
      <c r="F3" s="79" t="s">
        <v>47</v>
      </c>
      <c r="G3" s="80" t="s">
        <v>48</v>
      </c>
      <c r="H3" s="78" t="s">
        <v>46</v>
      </c>
      <c r="I3" s="79" t="s">
        <v>47</v>
      </c>
      <c r="J3" s="80" t="s">
        <v>48</v>
      </c>
      <c r="K3" s="78" t="s">
        <v>46</v>
      </c>
      <c r="L3" s="79" t="s">
        <v>47</v>
      </c>
      <c r="M3" s="80" t="s">
        <v>48</v>
      </c>
    </row>
    <row r="4" spans="1:13" ht="15.75" x14ac:dyDescent="0.2">
      <c r="A4" s="93" t="s">
        <v>35</v>
      </c>
      <c r="B4" s="40"/>
      <c r="C4" s="99"/>
      <c r="D4" s="42"/>
      <c r="E4" s="40"/>
      <c r="F4" s="41"/>
      <c r="G4" s="42"/>
      <c r="H4" s="40"/>
      <c r="I4" s="41"/>
      <c r="J4" s="42"/>
      <c r="K4" s="40"/>
      <c r="L4" s="41"/>
      <c r="M4" s="42"/>
    </row>
    <row r="5" spans="1:13" ht="15" x14ac:dyDescent="0.2">
      <c r="A5" s="94" t="s">
        <v>33</v>
      </c>
      <c r="B5" s="45">
        <f>SUMIFS('Personnel entr. bénéficiaire'!$L$2:$L$100,'Personnel entr. bénéficiaire'!$A$2:$A$100,'3 - BUDGET TOTAL  (2)'!$C$2,'Personnel entr. bénéficiaire'!$B$2:$B$100,"RI",'Personnel entr. bénéficiaire'!$D$2:$D$100,'3 - BUDGET TOTAL  (2)'!A5)</f>
        <v>0</v>
      </c>
      <c r="C5" s="100">
        <f>SUMIFS('Personnel entr. bénéficiaire'!$L$2:$L$100,'Personnel entr. bénéficiaire'!$A$2:$A$100,'3 - BUDGET TOTAL  (2)'!$C$2,'Personnel entr. bénéficiaire'!$B$2:$B$100,"DE",'Personnel entr. bénéficiaire'!$D$2:$D$100,'3 - BUDGET TOTAL  (2)'!A5)</f>
        <v>0</v>
      </c>
      <c r="D5" s="44">
        <f>B5+C5</f>
        <v>0</v>
      </c>
      <c r="E5" s="45">
        <f>SUMIFS('Personnel entr. bénéficiaire'!$L$2:$L$100,'Personnel entr. bénéficiaire'!$A$2:$A$100,'3 - BUDGET TOTAL  (2)'!$F$2,'Personnel entr. bénéficiaire'!$B$2:$B$100,"RI",'Personnel entr. bénéficiaire'!$D$2:$D$100,'3 - BUDGET TOTAL  (2)'!A5)</f>
        <v>0</v>
      </c>
      <c r="F5" s="100">
        <f>SUMIFS('Personnel entr. bénéficiaire'!$L$2:$L$100,'Personnel entr. bénéficiaire'!$A$2:$A$100,'3 - BUDGET TOTAL  (2)'!$F$2,'Personnel entr. bénéficiaire'!$B$2:$B$100,"DE",'Personnel entr. bénéficiaire'!$D$2:$D$100,'3 - BUDGET TOTAL  (2)'!A5)</f>
        <v>0</v>
      </c>
      <c r="G5" s="44">
        <f>E5+F5</f>
        <v>0</v>
      </c>
      <c r="H5" s="45">
        <f>SUMIFS('Personnel entr. bénéficiaire'!$L$2:$L$100,'Personnel entr. bénéficiaire'!$A$2:$A$100,'3 - BUDGET TOTAL  (2)'!$I$2,'Personnel entr. bénéficiaire'!$B$2:$B$100,"RI",'Personnel entr. bénéficiaire'!$D$2:$D$100,'3 - BUDGET TOTAL  (2)'!A5)</f>
        <v>0</v>
      </c>
      <c r="I5" s="43">
        <f>SUMIFS('Personnel entr. bénéficiaire'!$L$2:$L$100,'Personnel entr. bénéficiaire'!$A$2:$A$100,'3 - BUDGET TOTAL  (2)'!$I$2,'Personnel entr. bénéficiaire'!$B$2:$B$100,"DE",'Personnel entr. bénéficiaire'!$D$2:$D$100,'3 - BUDGET TOTAL  (2)'!A5)</f>
        <v>0</v>
      </c>
      <c r="J5" s="44">
        <f>H5+I5</f>
        <v>0</v>
      </c>
      <c r="K5" s="45">
        <f>SUMIFS('Personnel entr. bénéficiaire'!$L$2:$L$100,'Personnel entr. bénéficiaire'!$A$2:$A$100,'3 - BUDGET TOTAL  (2)'!$L$2,'Personnel entr. bénéficiaire'!$B$2:$B$100,"RI",'Personnel entr. bénéficiaire'!$D$2:$D$100,'3 - BUDGET TOTAL  (2)'!A5)</f>
        <v>0</v>
      </c>
      <c r="L5" s="43">
        <f>SUMIFS('Personnel entr. bénéficiaire'!$L$2:$L$100,'Personnel entr. bénéficiaire'!$A$2:$A$100,'3 - BUDGET TOTAL  (2)'!$L$2,'Personnel entr. bénéficiaire'!$B$2:$B$100,"DE",'Personnel entr. bénéficiaire'!$D$2:$D$100,'3 - BUDGET TOTAL  (2)'!A5)</f>
        <v>0</v>
      </c>
      <c r="M5" s="44">
        <f>K5+L5</f>
        <v>0</v>
      </c>
    </row>
    <row r="6" spans="1:13" ht="15" x14ac:dyDescent="0.2">
      <c r="A6" s="94" t="s">
        <v>36</v>
      </c>
      <c r="B6" s="45">
        <f>SUMIFS('Personnel entr. bénéficiaire'!$L$2:$L$100,'Personnel entr. bénéficiaire'!$A$2:$A$100,'3 - BUDGET TOTAL  (2)'!$C$2,'Personnel entr. bénéficiaire'!$B$2:$B$100,"RI",'Personnel entr. bénéficiaire'!$D$2:$D$100,'3 - BUDGET TOTAL  (2)'!A6)</f>
        <v>0</v>
      </c>
      <c r="C6" s="100">
        <f>SUMIFS('Personnel entr. bénéficiaire'!$L$2:$L$100,'Personnel entr. bénéficiaire'!$A$2:$A$100,'3 - BUDGET TOTAL  (2)'!$C$2,'Personnel entr. bénéficiaire'!$B$2:$B$100,"DE",'Personnel entr. bénéficiaire'!$D$2:$D$100,'3 - BUDGET TOTAL  (2)'!A6)</f>
        <v>0</v>
      </c>
      <c r="D6" s="44">
        <f>B6+C6</f>
        <v>0</v>
      </c>
      <c r="E6" s="45">
        <f>SUMIFS('Personnel entr. bénéficiaire'!$L$2:$L$100,'Personnel entr. bénéficiaire'!$A$2:$A$100,'3 - BUDGET TOTAL  (2)'!$F$2,'Personnel entr. bénéficiaire'!$B$2:$B$100,"RI",'Personnel entr. bénéficiaire'!$D$2:$D$100,'3 - BUDGET TOTAL  (2)'!A6)</f>
        <v>0</v>
      </c>
      <c r="F6" s="100">
        <f>SUMIFS('Personnel entr. bénéficiaire'!$L$2:$L$100,'Personnel entr. bénéficiaire'!$A$2:$A$100,'3 - BUDGET TOTAL  (2)'!$F$2,'Personnel entr. bénéficiaire'!$B$2:$B$100,"DE",'Personnel entr. bénéficiaire'!$D$2:$D$100,'3 - BUDGET TOTAL  (2)'!A6)</f>
        <v>0</v>
      </c>
      <c r="G6" s="44">
        <f>E6+F6</f>
        <v>0</v>
      </c>
      <c r="H6" s="45">
        <f>SUMIFS('Personnel entr. bénéficiaire'!$L$2:$L$100,'Personnel entr. bénéficiaire'!$A$2:$A$100,'3 - BUDGET TOTAL  (2)'!$I$2,'Personnel entr. bénéficiaire'!$B$2:$B$100,"RI",'Personnel entr. bénéficiaire'!$D$2:$D$100,'3 - BUDGET TOTAL  (2)'!A6)</f>
        <v>0</v>
      </c>
      <c r="I6" s="43">
        <f>SUMIFS('Personnel entr. bénéficiaire'!$L$2:$L$100,'Personnel entr. bénéficiaire'!$A$2:$A$100,'3 - BUDGET TOTAL  (2)'!$I$2,'Personnel entr. bénéficiaire'!$B$2:$B$100,"DE",'Personnel entr. bénéficiaire'!$D$2:$D$100,'3 - BUDGET TOTAL  (2)'!A6)</f>
        <v>0</v>
      </c>
      <c r="J6" s="44">
        <f>H6+I6</f>
        <v>0</v>
      </c>
      <c r="K6" s="45">
        <f>SUMIFS('Personnel entr. bénéficiaire'!$L$2:$L$100,'Personnel entr. bénéficiaire'!$A$2:$A$100,'3 - BUDGET TOTAL  (2)'!$L$2,'Personnel entr. bénéficiaire'!$B$2:$B$100,"RI",'Personnel entr. bénéficiaire'!$D$2:$D$100,'3 - BUDGET TOTAL  (2)'!A6)</f>
        <v>0</v>
      </c>
      <c r="L6" s="43">
        <f>SUMIFS('Personnel entr. bénéficiaire'!$L$2:$L$100,'Personnel entr. bénéficiaire'!$A$2:$A$100,'3 - BUDGET TOTAL  (2)'!$L$2,'Personnel entr. bénéficiaire'!$B$2:$B$100,"DE",'Personnel entr. bénéficiaire'!$D$2:$D$100,'3 - BUDGET TOTAL  (2)'!A6)</f>
        <v>0</v>
      </c>
      <c r="M6" s="44">
        <f>K6+L6</f>
        <v>0</v>
      </c>
    </row>
    <row r="7" spans="1:13" ht="15" x14ac:dyDescent="0.2">
      <c r="A7" s="95" t="s">
        <v>49</v>
      </c>
      <c r="B7" s="45">
        <f>SUMIFS('Personnel entr. bénéficiaire'!$L$2:$L$100,'Personnel entr. bénéficiaire'!$A$2:$A$100,'3 - BUDGET TOTAL  (2)'!$C$2,'Personnel entr. bénéficiaire'!$B$2:$B$100,"RI",'Personnel entr. bénéficiaire'!$D$2:$D$100,'3 - BUDGET TOTAL  (2)'!A7)</f>
        <v>0</v>
      </c>
      <c r="C7" s="100">
        <f>SUMIFS('Personnel entr. bénéficiaire'!$L$2:$L$100,'Personnel entr. bénéficiaire'!$A$2:$A$100,'3 - BUDGET TOTAL  (2)'!$C$2,'Personnel entr. bénéficiaire'!$B$2:$B$100,"DE",'Personnel entr. bénéficiaire'!$D$2:$D$100,'3 - BUDGET TOTAL  (2)'!A7)</f>
        <v>0</v>
      </c>
      <c r="D7" s="48">
        <f>B7+C7</f>
        <v>0</v>
      </c>
      <c r="E7" s="45">
        <f>SUMIFS('Personnel entr. bénéficiaire'!$L$2:$L$100,'Personnel entr. bénéficiaire'!$A$2:$A$100,'3 - BUDGET TOTAL  (2)'!$F$2,'Personnel entr. bénéficiaire'!$B$2:$B$100,"RI",'Personnel entr. bénéficiaire'!$D$2:$D$100,'3 - BUDGET TOTAL  (2)'!A7)</f>
        <v>0</v>
      </c>
      <c r="F7" s="100">
        <f>SUMIFS('Personnel entr. bénéficiaire'!$L$2:$L$100,'Personnel entr. bénéficiaire'!$A$2:$A$100,'3 - BUDGET TOTAL  (2)'!$F$2,'Personnel entr. bénéficiaire'!$B$2:$B$100,"DE",'Personnel entr. bénéficiaire'!$D$2:$D$100,'3 - BUDGET TOTAL  (2)'!A7)</f>
        <v>0</v>
      </c>
      <c r="G7" s="48">
        <f>E7+F7</f>
        <v>0</v>
      </c>
      <c r="H7" s="45">
        <f>SUMIFS('Personnel entr. bénéficiaire'!$L$2:$L$100,'Personnel entr. bénéficiaire'!$A$2:$A$100,'3 - BUDGET TOTAL  (2)'!$I$2,'Personnel entr. bénéficiaire'!$B$2:$B$100,"RI",'Personnel entr. bénéficiaire'!$D$2:$D$100,'3 - BUDGET TOTAL  (2)'!A7)</f>
        <v>0</v>
      </c>
      <c r="I7" s="43">
        <f>SUMIFS('Personnel entr. bénéficiaire'!$L$2:$L$100,'Personnel entr. bénéficiaire'!$A$2:$A$100,'3 - BUDGET TOTAL  (2)'!$I$2,'Personnel entr. bénéficiaire'!$B$2:$B$100,"DE",'Personnel entr. bénéficiaire'!$D$2:$D$100,'3 - BUDGET TOTAL  (2)'!A7)</f>
        <v>0</v>
      </c>
      <c r="J7" s="48">
        <f>H7+I7</f>
        <v>0</v>
      </c>
      <c r="K7" s="45">
        <f>SUMIFS('Personnel entr. bénéficiaire'!$L$2:$L$100,'Personnel entr. bénéficiaire'!$A$2:$A$100,'3 - BUDGET TOTAL  (2)'!$L$2,'Personnel entr. bénéficiaire'!$B$2:$B$100,"RI",'Personnel entr. bénéficiaire'!$D$2:$D$100,'3 - BUDGET TOTAL  (2)'!A7)</f>
        <v>0</v>
      </c>
      <c r="L7" s="43">
        <f>SUMIFS('Personnel entr. bénéficiaire'!$L$2:$L$100,'Personnel entr. bénéficiaire'!$A$2:$A$100,'3 - BUDGET TOTAL  (2)'!$L$2,'Personnel entr. bénéficiaire'!$B$2:$B$100,"DE",'Personnel entr. bénéficiaire'!$D$2:$D$100,'3 - BUDGET TOTAL  (2)'!A7)</f>
        <v>0</v>
      </c>
      <c r="M7" s="48">
        <f>K7+L7</f>
        <v>0</v>
      </c>
    </row>
    <row r="8" spans="1:13" ht="15.75" thickBot="1" x14ac:dyDescent="0.25">
      <c r="A8" s="95" t="s">
        <v>50</v>
      </c>
      <c r="B8" s="45">
        <f>SUMIFS('Personnel entr. bénéficiaire'!$L$2:$L$100,'Personnel entr. bénéficiaire'!$A$2:$A$100,'3 - BUDGET TOTAL  (2)'!$C$2,'Personnel entr. bénéficiaire'!$B$2:$B$100,"RI",'Personnel entr. bénéficiaire'!$D$2:$D$100,'3 - BUDGET TOTAL  (2)'!A8)</f>
        <v>0</v>
      </c>
      <c r="C8" s="100">
        <f>SUMIFS('Personnel entr. bénéficiaire'!$L$2:$L$100,'Personnel entr. bénéficiaire'!$A$2:$A$100,'3 - BUDGET TOTAL  (2)'!$C$2,'Personnel entr. bénéficiaire'!$B$2:$B$100,"DE",'Personnel entr. bénéficiaire'!$D$2:$D$100,'3 - BUDGET TOTAL  (2)'!A8)</f>
        <v>0</v>
      </c>
      <c r="D8" s="49">
        <f>B8+C8</f>
        <v>0</v>
      </c>
      <c r="E8" s="45">
        <f>SUMIFS('Personnel entr. bénéficiaire'!$L$2:$L$100,'Personnel entr. bénéficiaire'!$A$2:$A$100,'3 - BUDGET TOTAL  (2)'!$F$2,'Personnel entr. bénéficiaire'!$B$2:$B$100,"RI",'Personnel entr. bénéficiaire'!$D$2:$D$100,'3 - BUDGET TOTAL  (2)'!A8)</f>
        <v>0</v>
      </c>
      <c r="F8" s="100">
        <f>SUMIFS('Personnel entr. bénéficiaire'!$L$2:$L$100,'Personnel entr. bénéficiaire'!$A$2:$A$100,'3 - BUDGET TOTAL  (2)'!$F$2,'Personnel entr. bénéficiaire'!$B$2:$B$100,"DE",'Personnel entr. bénéficiaire'!$D$2:$D$100,'3 - BUDGET TOTAL  (2)'!A8)</f>
        <v>0</v>
      </c>
      <c r="G8" s="49">
        <f>E8+F8</f>
        <v>0</v>
      </c>
      <c r="H8" s="101">
        <f>SUMIFS('Personnel entr. bénéficiaire'!$L$2:$L$100,'Personnel entr. bénéficiaire'!$A$2:$A$100,'3 - BUDGET TOTAL  (2)'!$I$2,'Personnel entr. bénéficiaire'!$B$2:$B$100,"RI",'Personnel entr. bénéficiaire'!$D$2:$D$100,'3 - BUDGET TOTAL  (2)'!A8)</f>
        <v>0</v>
      </c>
      <c r="I8" s="102">
        <f>SUMIFS('Personnel entr. bénéficiaire'!$L$2:$L$100,'Personnel entr. bénéficiaire'!$A$2:$A$100,'3 - BUDGET TOTAL  (2)'!$I$2,'Personnel entr. bénéficiaire'!$B$2:$B$100,"DE",'Personnel entr. bénéficiaire'!$D$2:$D$100,'3 - BUDGET TOTAL  (2)'!A8)</f>
        <v>0</v>
      </c>
      <c r="J8" s="49">
        <f>H8+I8</f>
        <v>0</v>
      </c>
      <c r="K8" s="101">
        <f>SUMIFS('Personnel entr. bénéficiaire'!$L$2:$L$100,'Personnel entr. bénéficiaire'!$A$2:$A$100,'3 - BUDGET TOTAL  (2)'!$L$2,'Personnel entr. bénéficiaire'!$B$2:$B$100,"RI",'Personnel entr. bénéficiaire'!$D$2:$D$100,'3 - BUDGET TOTAL  (2)'!A8)</f>
        <v>0</v>
      </c>
      <c r="L8" s="102">
        <f>SUMIFS('Personnel entr. bénéficiaire'!$L$2:$L$100,'Personnel entr. bénéficiaire'!$A$2:$A$100,'3 - BUDGET TOTAL  (2)'!$L$2,'Personnel entr. bénéficiaire'!$B$2:$B$100,"DE",'Personnel entr. bénéficiaire'!$D$2:$D$100,'3 - BUDGET TOTAL  (2)'!A8)</f>
        <v>0</v>
      </c>
      <c r="M8" s="49">
        <f>K8+L8</f>
        <v>0</v>
      </c>
    </row>
    <row r="9" spans="1:13" ht="16.5" thickTop="1" x14ac:dyDescent="0.2">
      <c r="A9" s="96" t="s">
        <v>51</v>
      </c>
      <c r="B9" s="52">
        <f t="shared" ref="B9:G9" si="0">SUM(B5:B8)</f>
        <v>0</v>
      </c>
      <c r="C9" s="53">
        <f t="shared" si="0"/>
        <v>0</v>
      </c>
      <c r="D9" s="54">
        <f t="shared" si="0"/>
        <v>0</v>
      </c>
      <c r="E9" s="52">
        <f t="shared" si="0"/>
        <v>0</v>
      </c>
      <c r="F9" s="53">
        <f t="shared" si="0"/>
        <v>0</v>
      </c>
      <c r="G9" s="54">
        <f t="shared" si="0"/>
        <v>0</v>
      </c>
      <c r="H9" s="55">
        <f t="shared" ref="H9:M9" si="1">SUM(H5:H8)</f>
        <v>0</v>
      </c>
      <c r="I9" s="33">
        <f t="shared" si="1"/>
        <v>0</v>
      </c>
      <c r="J9" s="54">
        <f t="shared" si="1"/>
        <v>0</v>
      </c>
      <c r="K9" s="55">
        <f t="shared" si="1"/>
        <v>0</v>
      </c>
      <c r="L9" s="33">
        <f t="shared" si="1"/>
        <v>0</v>
      </c>
      <c r="M9" s="54">
        <f t="shared" si="1"/>
        <v>0</v>
      </c>
    </row>
    <row r="10" spans="1:13" ht="31.5" x14ac:dyDescent="0.2">
      <c r="A10" s="97" t="s">
        <v>52</v>
      </c>
      <c r="B10" s="56"/>
      <c r="C10" s="34"/>
      <c r="D10" s="57"/>
      <c r="E10" s="56"/>
      <c r="F10" s="34"/>
      <c r="G10" s="57"/>
      <c r="H10" s="56"/>
      <c r="I10" s="34"/>
      <c r="J10" s="57"/>
      <c r="K10" s="56"/>
      <c r="L10" s="34"/>
      <c r="M10" s="57"/>
    </row>
    <row r="11" spans="1:13" ht="15" x14ac:dyDescent="0.2">
      <c r="A11" s="95" t="s">
        <v>53</v>
      </c>
      <c r="B11" s="46">
        <f>SUMIFS('Protos-Démos (&gt;30k€)'!$F$2:$F$100,'Protos-Démos (&gt;30k€)'!A2:A100,'3 - BUDGET TOTAL  (2)'!$C$2,'Protos-Démos (&gt;30k€)'!D2:D100,'3 - BUDGET TOTAL  (2)'!$A$11)</f>
        <v>0</v>
      </c>
      <c r="C11" s="35"/>
      <c r="D11" s="48">
        <f>B11+C11</f>
        <v>0</v>
      </c>
      <c r="E11" s="46">
        <f>SUMIFS('Protos-Démos (&gt;30k€)'!$F$2:$F$100,'Protos-Démos (&gt;30k€)'!A2:A100,'3 - BUDGET TOTAL  (2)'!$F$2,'Protos-Démos (&gt;30k€)'!D2:D100,'3 - BUDGET TOTAL  (2)'!$A$11)</f>
        <v>0</v>
      </c>
      <c r="F11" s="35"/>
      <c r="G11" s="48">
        <f>E11+F11</f>
        <v>0</v>
      </c>
      <c r="H11" s="46">
        <f>SUMIFS('Protos-Démos (&gt;30k€)'!$F$2:$F$100,'Protos-Démos (&gt;30k€)'!A2:A100,'3 - BUDGET TOTAL  (2)'!$I$2,'Protos-Démos (&gt;30k€)'!D2:D100,'3 - BUDGET TOTAL  (2)'!$A$11)</f>
        <v>0</v>
      </c>
      <c r="I11" s="35"/>
      <c r="J11" s="48">
        <f>H11+I11</f>
        <v>0</v>
      </c>
      <c r="K11" s="46">
        <f>SUMIFS('Protos-Démos (&gt;30k€)'!$F$2:$F$100,'Protos-Démos (&gt;30k€)'!A2:A100,'3 - BUDGET TOTAL  (2)'!$L$2,'Protos-Démos (&gt;30k€)'!D2:D100,'3 - BUDGET TOTAL  (2)'!$A$11)</f>
        <v>0</v>
      </c>
      <c r="L11" s="35"/>
      <c r="M11" s="48">
        <f>K11+L11</f>
        <v>0</v>
      </c>
    </row>
    <row r="12" spans="1:13" ht="30.75" thickBot="1" x14ac:dyDescent="0.25">
      <c r="A12" s="95" t="s">
        <v>54</v>
      </c>
      <c r="B12" s="58"/>
      <c r="C12" s="47">
        <f>SUMIFS('Protos-Démos (&gt;30k€)'!$F$2:$F$100,'Protos-Démos (&gt;30k€)'!A2:A100,'3 - BUDGET TOTAL  (2)'!$C$2,'Protos-Démos (&gt;30k€)'!D2:D100,'3 - BUDGET TOTAL  (2)'!$A$12)</f>
        <v>0</v>
      </c>
      <c r="D12" s="48">
        <f>B12+C12</f>
        <v>0</v>
      </c>
      <c r="E12" s="58"/>
      <c r="F12" s="47">
        <f>SUMIFS('Protos-Démos (&gt;30k€)'!$F$2:$F$100,'Protos-Démos (&gt;30k€)'!A2:A100,'3 - BUDGET TOTAL  (2)'!$F$2,'Protos-Démos (&gt;30k€)'!D2:D100,'3 - BUDGET TOTAL  (2)'!$A$12)</f>
        <v>0</v>
      </c>
      <c r="G12" s="48">
        <f>E12+F12</f>
        <v>0</v>
      </c>
      <c r="H12" s="58"/>
      <c r="I12" s="47">
        <f>SUMIFS('Protos-Démos (&gt;30k€)'!$F$2:$F$100,'Protos-Démos (&gt;30k€)'!A2:A100,'3 - BUDGET TOTAL  (2)'!$I$2,'Protos-Démos (&gt;30k€)'!D2:D100,'3 - BUDGET TOTAL  (2)'!$A$12)</f>
        <v>0</v>
      </c>
      <c r="J12" s="48">
        <f>H12+I12</f>
        <v>0</v>
      </c>
      <c r="K12" s="58"/>
      <c r="L12" s="47">
        <f>SUMIFS('Protos-Démos (&gt;30k€)'!$F$2:$F$100,'Protos-Démos (&gt;30k€)'!A2:A100,'3 - BUDGET TOTAL  (2)'!$L$2,'Protos-Démos (&gt;30k€)'!D2:D100,'3 - BUDGET TOTAL  (2)'!$A$12)</f>
        <v>0</v>
      </c>
      <c r="M12" s="48">
        <f>K12+L12</f>
        <v>0</v>
      </c>
    </row>
    <row r="13" spans="1:13" ht="16.5" thickTop="1" x14ac:dyDescent="0.2">
      <c r="A13" s="96" t="s">
        <v>55</v>
      </c>
      <c r="B13" s="52">
        <f t="shared" ref="B13:F13" si="2">SUM(B11:B12)</f>
        <v>0</v>
      </c>
      <c r="C13" s="53">
        <f t="shared" si="2"/>
        <v>0</v>
      </c>
      <c r="D13" s="59">
        <f>SUM(D11:D12)</f>
        <v>0</v>
      </c>
      <c r="E13" s="52">
        <f t="shared" si="2"/>
        <v>0</v>
      </c>
      <c r="F13" s="53">
        <f t="shared" si="2"/>
        <v>0</v>
      </c>
      <c r="G13" s="59">
        <f>SUM(G11:G12)</f>
        <v>0</v>
      </c>
      <c r="H13" s="52">
        <f t="shared" ref="H13:M13" si="3">SUM(H11:H12)</f>
        <v>0</v>
      </c>
      <c r="I13" s="53">
        <f t="shared" si="3"/>
        <v>0</v>
      </c>
      <c r="J13" s="59">
        <f t="shared" si="3"/>
        <v>0</v>
      </c>
      <c r="K13" s="52">
        <f t="shared" si="3"/>
        <v>0</v>
      </c>
      <c r="L13" s="53">
        <f t="shared" si="3"/>
        <v>0</v>
      </c>
      <c r="M13" s="59">
        <f t="shared" si="3"/>
        <v>0</v>
      </c>
    </row>
    <row r="14" spans="1:13" s="21" customFormat="1" ht="15.75" x14ac:dyDescent="0.2">
      <c r="A14" s="97" t="s">
        <v>56</v>
      </c>
      <c r="B14" s="56"/>
      <c r="C14" s="34"/>
      <c r="D14" s="57"/>
      <c r="E14" s="56"/>
      <c r="F14" s="34"/>
      <c r="G14" s="57"/>
      <c r="H14" s="56"/>
      <c r="I14" s="34"/>
      <c r="J14" s="57"/>
      <c r="K14" s="56"/>
      <c r="L14" s="34"/>
      <c r="M14" s="57"/>
    </row>
    <row r="15" spans="1:13" s="21" customFormat="1" ht="15" customHeight="1" x14ac:dyDescent="0.2">
      <c r="A15" s="95" t="s">
        <v>57</v>
      </c>
      <c r="B15" s="103">
        <f>SUMIFS('ST entr. bénéficiaire (&gt;30k€)'!$G$2:$G$100,'ST entr. bénéficiaire (&gt;30k€)'!$A$2:$A$100,'3 - BUDGET TOTAL  (2)'!$C$2,'ST entr. bénéficiaire (&gt;30k€)'!$D$2:$D$100,'3 - BUDGET TOTAL  (2)'!$A$15,'ST entr. bénéficiaire (&gt;30k€)'!$B$2:$B$100,"RI")</f>
        <v>0</v>
      </c>
      <c r="C15" s="47">
        <f>SUMIFS('ST entr. bénéficiaire (&gt;30k€)'!$G$2:$G$100,'ST entr. bénéficiaire (&gt;30k€)'!$A$2:$A$100,'3 - BUDGET TOTAL  (2)'!$C$2,'ST entr. bénéficiaire (&gt;30k€)'!$D$2:$D$100,'3 - BUDGET TOTAL  (2)'!$A$15,'ST entr. bénéficiaire (&gt;30k€)'!$B$2:$B$100,"DE")</f>
        <v>0</v>
      </c>
      <c r="D15" s="48">
        <f>B15+C15</f>
        <v>0</v>
      </c>
      <c r="E15" s="46">
        <f>SUMIFS('ST entr. bénéficiaire (&gt;30k€)'!$G$2:$G$100,'ST entr. bénéficiaire (&gt;30k€)'!$A$2:$A$100,'3 - BUDGET TOTAL  (2)'!$F$2,'ST entr. bénéficiaire (&gt;30k€)'!$D$2:$D$100,'3 - BUDGET TOTAL  (2)'!$A$15,'ST entr. bénéficiaire (&gt;30k€)'!$B$2:$B$100,"RI")</f>
        <v>0</v>
      </c>
      <c r="F15" s="47">
        <f>SUMIFS('ST entr. bénéficiaire (&gt;30k€)'!$G$2:$G$100,'ST entr. bénéficiaire (&gt;30k€)'!$A$2:$A$100,'3 - BUDGET TOTAL  (2)'!$F$2,'ST entr. bénéficiaire (&gt;30k€)'!$D$2:$D$100,'3 - BUDGET TOTAL  (2)'!$A$15,'ST entr. bénéficiaire (&gt;30k€)'!$B$2:$B$100,"DE")</f>
        <v>0</v>
      </c>
      <c r="G15" s="48">
        <f>E15+F15</f>
        <v>0</v>
      </c>
      <c r="H15" s="46">
        <f>SUMIFS('ST entr. bénéficiaire (&gt;30k€)'!$G$2:$G$100,'ST entr. bénéficiaire (&gt;30k€)'!$A$2:$A$100,'3 - BUDGET TOTAL  (2)'!$I$2,'ST entr. bénéficiaire (&gt;30k€)'!$D$2:$D$100,'3 - BUDGET TOTAL  (2)'!$A$15,'ST entr. bénéficiaire (&gt;30k€)'!$B$2:$B$100,"RI")</f>
        <v>0</v>
      </c>
      <c r="I15" s="47">
        <f>SUMIFS('ST entr. bénéficiaire (&gt;30k€)'!$G$2:$G$100,'ST entr. bénéficiaire (&gt;30k€)'!$A$2:$A$100,'3 - BUDGET TOTAL  (2)'!$I$2,'ST entr. bénéficiaire (&gt;30k€)'!$D$2:$D$100,'3 - BUDGET TOTAL  (2)'!$A$15,'ST entr. bénéficiaire (&gt;30k€)'!$B$2:$B$100,"DE")</f>
        <v>0</v>
      </c>
      <c r="J15" s="48">
        <f>H15+I15</f>
        <v>0</v>
      </c>
      <c r="K15" s="46">
        <f>SUMIFS('ST entr. bénéficiaire (&gt;30k€)'!$G$2:$G$100,'ST entr. bénéficiaire (&gt;30k€)'!$A$2:$A$100,'3 - BUDGET TOTAL  (2)'!$L$2,'ST entr. bénéficiaire (&gt;30k€)'!$D$2:$D$100,'3 - BUDGET TOTAL  (2)'!$A$15,'ST entr. bénéficiaire (&gt;30k€)'!$B$2:$B$100,"RI")</f>
        <v>0</v>
      </c>
      <c r="L15" s="47">
        <f>SUMIFS('ST entr. bénéficiaire (&gt;30k€)'!$G$2:$G$100,'ST entr. bénéficiaire (&gt;30k€)'!$A$2:$A$100,'3 - BUDGET TOTAL  (2)'!$L$2,'ST entr. bénéficiaire (&gt;30k€)'!$D$2:$D$100,'3 - BUDGET TOTAL  (2)'!$A$15,'ST entr. bénéficiaire (&gt;30k€)'!$B$2:$B$100,"DE")</f>
        <v>0</v>
      </c>
      <c r="M15" s="48">
        <f>K15+L15</f>
        <v>0</v>
      </c>
    </row>
    <row r="16" spans="1:13" s="21" customFormat="1" ht="15" customHeight="1" x14ac:dyDescent="0.2">
      <c r="A16" s="95" t="s">
        <v>58</v>
      </c>
      <c r="B16" s="46">
        <f>SUMIFS('ST entr. bénéficiaire (&gt;30k€)'!$G$2:$G$100,'ST entr. bénéficiaire (&gt;30k€)'!$A$2:$A$100,'3 - BUDGET TOTAL  (2)'!$C$2,'ST entr. bénéficiaire (&gt;30k€)'!$D$2:$D$100,'3 - BUDGET TOTAL  (2)'!$A$16,'ST entr. bénéficiaire (&gt;30k€)'!$B$2:$B$100,"RI")</f>
        <v>0</v>
      </c>
      <c r="C16" s="47">
        <f>SUMIFS('ST entr. bénéficiaire (&gt;30k€)'!$G$2:$G$100,'ST entr. bénéficiaire (&gt;30k€)'!$A$2:$A$100,'3 - BUDGET TOTAL  (2)'!$C$2,'ST entr. bénéficiaire (&gt;30k€)'!$D$2:$D$100,'3 - BUDGET TOTAL  (2)'!$A$16,'ST entr. bénéficiaire (&gt;30k€)'!$B$2:$B$100,"DE")</f>
        <v>0</v>
      </c>
      <c r="D16" s="48">
        <f>B16+C16</f>
        <v>0</v>
      </c>
      <c r="E16" s="46">
        <f>SUMIFS('ST entr. bénéficiaire (&gt;30k€)'!$G$2:$G$100,'ST entr. bénéficiaire (&gt;30k€)'!$A$2:$A$100,'3 - BUDGET TOTAL  (2)'!$F$2,'ST entr. bénéficiaire (&gt;30k€)'!$D$2:$D$100,'3 - BUDGET TOTAL  (2)'!$A$16,'ST entr. bénéficiaire (&gt;30k€)'!$B$2:$B$100,"RI")</f>
        <v>0</v>
      </c>
      <c r="F16" s="47">
        <f>SUMIFS('ST entr. bénéficiaire (&gt;30k€)'!$G$2:$G$100,'ST entr. bénéficiaire (&gt;30k€)'!$A$2:$A$100,'3 - BUDGET TOTAL  (2)'!$F$2,'ST entr. bénéficiaire (&gt;30k€)'!$D$2:$D$100,'3 - BUDGET TOTAL  (2)'!$A$16,'ST entr. bénéficiaire (&gt;30k€)'!$B$2:$B$100,"DE")</f>
        <v>0</v>
      </c>
      <c r="G16" s="48">
        <f>E16+F16</f>
        <v>0</v>
      </c>
      <c r="H16" s="46">
        <f>SUMIFS('ST entr. bénéficiaire (&gt;30k€)'!$G$2:$G$100,'ST entr. bénéficiaire (&gt;30k€)'!$A$2:$A$100,'3 - BUDGET TOTAL  (2)'!$I$2,'ST entr. bénéficiaire (&gt;30k€)'!$D$2:$D$100,'3 - BUDGET TOTAL  (2)'!$A$16,'ST entr. bénéficiaire (&gt;30k€)'!$B$2:$B$100,"RI")</f>
        <v>0</v>
      </c>
      <c r="I16" s="47">
        <f>SUMIFS('ST entr. bénéficiaire (&gt;30k€)'!$G$2:$G$100,'ST entr. bénéficiaire (&gt;30k€)'!$A$2:$A$100,'3 - BUDGET TOTAL  (2)'!$I$2,'ST entr. bénéficiaire (&gt;30k€)'!$D$2:$D$100,'3 - BUDGET TOTAL  (2)'!$A$16,'ST entr. bénéficiaire (&gt;30k€)'!$B$2:$B$100,"DE")</f>
        <v>0</v>
      </c>
      <c r="J16" s="48">
        <f>H16+I16</f>
        <v>0</v>
      </c>
      <c r="K16" s="46">
        <f>SUMIFS('ST entr. bénéficiaire (&gt;30k€)'!$G$2:$G$100,'ST entr. bénéficiaire (&gt;30k€)'!$A$2:$A$100,'3 - BUDGET TOTAL  (2)'!$L$2,'ST entr. bénéficiaire (&gt;30k€)'!$D$2:$D$100,'3 - BUDGET TOTAL  (2)'!$A$16,'ST entr. bénéficiaire (&gt;30k€)'!$B$2:$B$100,"RI")</f>
        <v>0</v>
      </c>
      <c r="L16" s="47">
        <f>SUMIFS('ST entr. bénéficiaire (&gt;30k€)'!$G$2:$G$100,'ST entr. bénéficiaire (&gt;30k€)'!$A$2:$A$100,'3 - BUDGET TOTAL  (2)'!$L$2,'ST entr. bénéficiaire (&gt;30k€)'!$D$2:$D$100,'3 - BUDGET TOTAL  (2)'!$A$16,'ST entr. bénéficiaire (&gt;30k€)'!$B$2:$B$100,"DE")</f>
        <v>0</v>
      </c>
      <c r="M16" s="48">
        <f>K16+L16</f>
        <v>0</v>
      </c>
    </row>
    <row r="17" spans="1:13" ht="15" customHeight="1" x14ac:dyDescent="0.2">
      <c r="A17" s="95" t="s">
        <v>59</v>
      </c>
      <c r="B17" s="46">
        <f>SUMIFS('ST entr. bénéficiaire (&gt;30k€)'!$G$2:$G$100,'ST entr. bénéficiaire (&gt;30k€)'!$A$2:$A$100,'3 - BUDGET TOTAL  (2)'!$C$2,'ST entr. bénéficiaire (&gt;30k€)'!$D$2:$D$100,'3 - BUDGET TOTAL  (2)'!$A$17,'ST entr. bénéficiaire (&gt;30k€)'!$B$2:$B$100,"RI")</f>
        <v>0</v>
      </c>
      <c r="C17" s="47">
        <f>SUMIFS('ST entr. bénéficiaire (&gt;30k€)'!$G$2:$G$100,'ST entr. bénéficiaire (&gt;30k€)'!$A$2:$A$100,'3 - BUDGET TOTAL  (2)'!$C$2,'ST entr. bénéficiaire (&gt;30k€)'!$D$2:$D$100,'3 - BUDGET TOTAL  (2)'!$A$17,'ST entr. bénéficiaire (&gt;30k€)'!$B$2:$B$100,"DE")</f>
        <v>0</v>
      </c>
      <c r="D17" s="48">
        <f>B17+C17</f>
        <v>0</v>
      </c>
      <c r="E17" s="46">
        <f>SUMIFS('ST entr. bénéficiaire (&gt;30k€)'!$G$2:$G$100,'ST entr. bénéficiaire (&gt;30k€)'!$A$2:$A$100,'3 - BUDGET TOTAL  (2)'!$F$2,'ST entr. bénéficiaire (&gt;30k€)'!$D$2:$D$100,'3 - BUDGET TOTAL  (2)'!$A$17,'ST entr. bénéficiaire (&gt;30k€)'!$B$2:$B$100,"RI")</f>
        <v>0</v>
      </c>
      <c r="F17" s="47">
        <f>SUMIFS('ST entr. bénéficiaire (&gt;30k€)'!$G$2:$G$100,'ST entr. bénéficiaire (&gt;30k€)'!$A$2:$A$100,'3 - BUDGET TOTAL  (2)'!$F$2,'ST entr. bénéficiaire (&gt;30k€)'!$D$2:$D$100,'3 - BUDGET TOTAL  (2)'!$A$17,'ST entr. bénéficiaire (&gt;30k€)'!$B$2:$B$100,"DE")</f>
        <v>0</v>
      </c>
      <c r="G17" s="48">
        <f>E17+F17</f>
        <v>0</v>
      </c>
      <c r="H17" s="46">
        <f>SUMIFS('ST entr. bénéficiaire (&gt;30k€)'!$G$2:$G$100,'ST entr. bénéficiaire (&gt;30k€)'!$A$2:$A$100,'3 - BUDGET TOTAL  (2)'!$I$2,'ST entr. bénéficiaire (&gt;30k€)'!$D$2:$D$100,'3 - BUDGET TOTAL  (2)'!$A$17,'ST entr. bénéficiaire (&gt;30k€)'!$B$2:$B$100,"RI")</f>
        <v>0</v>
      </c>
      <c r="I17" s="47">
        <f>SUMIFS('ST entr. bénéficiaire (&gt;30k€)'!$G$2:$G$100,'ST entr. bénéficiaire (&gt;30k€)'!$A$2:$A$100,'3 - BUDGET TOTAL  (2)'!$I$2,'ST entr. bénéficiaire (&gt;30k€)'!$D$2:$D$100,'3 - BUDGET TOTAL  (2)'!$A$17,'ST entr. bénéficiaire (&gt;30k€)'!$B$2:$B$100,"DE")</f>
        <v>0</v>
      </c>
      <c r="J17" s="48">
        <f>H17+I17</f>
        <v>0</v>
      </c>
      <c r="K17" s="46">
        <f>SUMIFS('ST entr. bénéficiaire (&gt;30k€)'!$G$2:$G$100,'ST entr. bénéficiaire (&gt;30k€)'!$A$2:$A$100,'3 - BUDGET TOTAL  (2)'!$L$2,'ST entr. bénéficiaire (&gt;30k€)'!$D$2:$D$100,'3 - BUDGET TOTAL  (2)'!$A$17,'ST entr. bénéficiaire (&gt;30k€)'!$B$2:$B$100,"RI")</f>
        <v>0</v>
      </c>
      <c r="L17" s="47">
        <f>SUMIFS('ST entr. bénéficiaire (&gt;30k€)'!$G$2:$G$100,'ST entr. bénéficiaire (&gt;30k€)'!$A$2:$A$100,'3 - BUDGET TOTAL  (2)'!$L$2,'ST entr. bénéficiaire (&gt;30k€)'!$D$2:$D$100,'3 - BUDGET TOTAL  (2)'!$A$17,'ST entr. bénéficiaire (&gt;30k€)'!$B$2:$B$100,"DE")</f>
        <v>0</v>
      </c>
      <c r="M17" s="48">
        <f>K17+L17</f>
        <v>0</v>
      </c>
    </row>
    <row r="18" spans="1:13" ht="15" customHeight="1" thickBot="1" x14ac:dyDescent="0.25">
      <c r="A18" s="95" t="s">
        <v>60</v>
      </c>
      <c r="B18" s="50">
        <f>SUMIFS('ST entr. bénéficiaire (&gt;30k€)'!$G$2:$G$100,'ST entr. bénéficiaire (&gt;30k€)'!$A$2:$A$100,'3 - BUDGET TOTAL  (2)'!$C$2,'ST entr. bénéficiaire (&gt;30k€)'!$D$2:$D$100,'3 - BUDGET TOTAL  (2)'!$A$18,'ST entr. bénéficiaire (&gt;30k€)'!$B$2:$B$100,"RI")</f>
        <v>0</v>
      </c>
      <c r="C18" s="51">
        <f>SUMIFS('ST entr. bénéficiaire (&gt;30k€)'!$G$2:$G$100,'ST entr. bénéficiaire (&gt;30k€)'!$A$2:$A$100,'3 - BUDGET TOTAL  (2)'!$C$2,'ST entr. bénéficiaire (&gt;30k€)'!$D$2:$D$100,'3 - BUDGET TOTAL  (2)'!$A$18,'ST entr. bénéficiaire (&gt;30k€)'!$B$2:$B$100,"DE")</f>
        <v>0</v>
      </c>
      <c r="D18" s="49">
        <f>B18+C18</f>
        <v>0</v>
      </c>
      <c r="E18" s="50">
        <f>SUMIFS('ST entr. bénéficiaire (&gt;30k€)'!$G$2:$G$100,'ST entr. bénéficiaire (&gt;30k€)'!$A$2:$A$100,'3 - BUDGET TOTAL  (2)'!$F$2,'ST entr. bénéficiaire (&gt;30k€)'!$D$2:$D$100,'3 - BUDGET TOTAL  (2)'!$A$18,'ST entr. bénéficiaire (&gt;30k€)'!$B$2:$B$100,"RI")</f>
        <v>0</v>
      </c>
      <c r="F18" s="51">
        <f>SUMIFS('ST entr. bénéficiaire (&gt;30k€)'!$G$2:$G$100,'ST entr. bénéficiaire (&gt;30k€)'!$A$2:$A$100,'3 - BUDGET TOTAL  (2)'!$F$2,'ST entr. bénéficiaire (&gt;30k€)'!$D$2:$D$100,'3 - BUDGET TOTAL  (2)'!$A$18,'ST entr. bénéficiaire (&gt;30k€)'!$B$2:$B$100,"DE")</f>
        <v>0</v>
      </c>
      <c r="G18" s="49">
        <f>E18+F18</f>
        <v>0</v>
      </c>
      <c r="H18" s="50">
        <f>SUMIFS('ST entr. bénéficiaire (&gt;30k€)'!$G$2:$G$100,'ST entr. bénéficiaire (&gt;30k€)'!$A$2:$A$100,'3 - BUDGET TOTAL  (2)'!$I$2,'ST entr. bénéficiaire (&gt;30k€)'!$D$2:$D$100,'3 - BUDGET TOTAL  (2)'!$A$18,'ST entr. bénéficiaire (&gt;30k€)'!$B$2:$B$100,"RI")</f>
        <v>0</v>
      </c>
      <c r="I18" s="51">
        <f>SUMIFS('ST entr. bénéficiaire (&gt;30k€)'!$G$2:$G$100,'ST entr. bénéficiaire (&gt;30k€)'!$A$2:$A$100,'3 - BUDGET TOTAL  (2)'!$I$2,'ST entr. bénéficiaire (&gt;30k€)'!$D$2:$D$100,'3 - BUDGET TOTAL  (2)'!$A$18,'ST entr. bénéficiaire (&gt;30k€)'!$B$2:$B$100,"DE")</f>
        <v>0</v>
      </c>
      <c r="J18" s="49">
        <f>H18+I18</f>
        <v>0</v>
      </c>
      <c r="K18" s="50">
        <f>SUMIFS('ST entr. bénéficiaire (&gt;30k€)'!$G$2:$G$100,'ST entr. bénéficiaire (&gt;30k€)'!$A$2:$A$100,'3 - BUDGET TOTAL  (2)'!$L$2,'ST entr. bénéficiaire (&gt;30k€)'!$D$2:$D$100,'3 - BUDGET TOTAL  (2)'!$A$18,'ST entr. bénéficiaire (&gt;30k€)'!$B$2:$B$100,"RI")</f>
        <v>0</v>
      </c>
      <c r="L18" s="51">
        <f>SUMIFS('ST entr. bénéficiaire (&gt;30k€)'!$G$2:$G$100,'ST entr. bénéficiaire (&gt;30k€)'!$A$2:$A$100,'3 - BUDGET TOTAL  (2)'!$L$2,'ST entr. bénéficiaire (&gt;30k€)'!$D$2:$D$100,'3 - BUDGET TOTAL  (2)'!$A$18,'ST entr. bénéficiaire (&gt;30k€)'!$B$2:$B$100,"DE")</f>
        <v>0</v>
      </c>
      <c r="M18" s="49">
        <f>K18+L18</f>
        <v>0</v>
      </c>
    </row>
    <row r="19" spans="1:13" ht="16.5" thickTop="1" x14ac:dyDescent="0.2">
      <c r="A19" s="96" t="s">
        <v>61</v>
      </c>
      <c r="B19" s="55">
        <f t="shared" ref="B19:M19" si="4">SUM(B15:B18)</f>
        <v>0</v>
      </c>
      <c r="C19" s="33">
        <f t="shared" si="4"/>
        <v>0</v>
      </c>
      <c r="D19" s="54">
        <f t="shared" si="4"/>
        <v>0</v>
      </c>
      <c r="E19" s="55">
        <f t="shared" si="4"/>
        <v>0</v>
      </c>
      <c r="F19" s="33">
        <f t="shared" si="4"/>
        <v>0</v>
      </c>
      <c r="G19" s="54">
        <f t="shared" si="4"/>
        <v>0</v>
      </c>
      <c r="H19" s="55">
        <f t="shared" si="4"/>
        <v>0</v>
      </c>
      <c r="I19" s="33">
        <f t="shared" si="4"/>
        <v>0</v>
      </c>
      <c r="J19" s="54">
        <f t="shared" si="4"/>
        <v>0</v>
      </c>
      <c r="K19" s="55">
        <f t="shared" si="4"/>
        <v>0</v>
      </c>
      <c r="L19" s="33">
        <f t="shared" si="4"/>
        <v>0</v>
      </c>
      <c r="M19" s="54">
        <f t="shared" si="4"/>
        <v>0</v>
      </c>
    </row>
    <row r="20" spans="1:13" s="21" customFormat="1" ht="16.5" thickBot="1" x14ac:dyDescent="0.25">
      <c r="A20" s="97" t="s">
        <v>62</v>
      </c>
      <c r="B20" s="60">
        <f>(B9+B13+B19)*0.25</f>
        <v>0</v>
      </c>
      <c r="C20" s="60">
        <f>(C9+C13+C19)*0.25</f>
        <v>0</v>
      </c>
      <c r="D20" s="61">
        <f>B20+C20</f>
        <v>0</v>
      </c>
      <c r="E20" s="60">
        <f>(E9+E13+E19)*0.25</f>
        <v>0</v>
      </c>
      <c r="F20" s="60">
        <f>(F9+F13+F19)*0.25</f>
        <v>0</v>
      </c>
      <c r="G20" s="61">
        <f>E20+F20</f>
        <v>0</v>
      </c>
      <c r="H20" s="60">
        <f>(H9+H13+H19)*0.25</f>
        <v>0</v>
      </c>
      <c r="I20" s="60">
        <f>(I9+I13+I19)*0.25</f>
        <v>0</v>
      </c>
      <c r="J20" s="61">
        <f>H20+I20</f>
        <v>0</v>
      </c>
      <c r="K20" s="60">
        <f>(K9+K13+K19)*0.25</f>
        <v>0</v>
      </c>
      <c r="L20" s="60">
        <f>(L9+L13+L19)*0.25</f>
        <v>0</v>
      </c>
      <c r="M20" s="61">
        <f>K20+L20</f>
        <v>0</v>
      </c>
    </row>
    <row r="21" spans="1:13" ht="17.25" thickTop="1" thickBot="1" x14ac:dyDescent="0.25">
      <c r="A21" s="96" t="s">
        <v>63</v>
      </c>
      <c r="B21" s="62">
        <f t="shared" ref="B21:M21" si="5">B20</f>
        <v>0</v>
      </c>
      <c r="C21" s="63">
        <f t="shared" si="5"/>
        <v>0</v>
      </c>
      <c r="D21" s="64">
        <f t="shared" si="5"/>
        <v>0</v>
      </c>
      <c r="E21" s="62">
        <f t="shared" si="5"/>
        <v>0</v>
      </c>
      <c r="F21" s="63">
        <f t="shared" si="5"/>
        <v>0</v>
      </c>
      <c r="G21" s="64">
        <f t="shared" si="5"/>
        <v>0</v>
      </c>
      <c r="H21" s="62">
        <f t="shared" si="5"/>
        <v>0</v>
      </c>
      <c r="I21" s="63">
        <f t="shared" si="5"/>
        <v>0</v>
      </c>
      <c r="J21" s="64">
        <f t="shared" si="5"/>
        <v>0</v>
      </c>
      <c r="K21" s="62">
        <f t="shared" si="5"/>
        <v>0</v>
      </c>
      <c r="L21" s="63">
        <f t="shared" si="5"/>
        <v>0</v>
      </c>
      <c r="M21" s="64">
        <f t="shared" si="5"/>
        <v>0</v>
      </c>
    </row>
    <row r="22" spans="1:13" ht="30" customHeight="1" thickBot="1" x14ac:dyDescent="0.25">
      <c r="A22" s="98" t="s">
        <v>64</v>
      </c>
      <c r="B22" s="65">
        <f>B9+B13+B19+B21</f>
        <v>0</v>
      </c>
      <c r="C22" s="66">
        <f t="shared" ref="C22:M22" si="6">C9+C13+C19+C21</f>
        <v>0</v>
      </c>
      <c r="D22" s="67">
        <f t="shared" si="6"/>
        <v>0</v>
      </c>
      <c r="E22" s="65">
        <f t="shared" si="6"/>
        <v>0</v>
      </c>
      <c r="F22" s="66">
        <f t="shared" si="6"/>
        <v>0</v>
      </c>
      <c r="G22" s="67">
        <f t="shared" si="6"/>
        <v>0</v>
      </c>
      <c r="H22" s="65">
        <f t="shared" si="6"/>
        <v>0</v>
      </c>
      <c r="I22" s="66">
        <f t="shared" si="6"/>
        <v>0</v>
      </c>
      <c r="J22" s="67">
        <f t="shared" si="6"/>
        <v>0</v>
      </c>
      <c r="K22" s="65">
        <f t="shared" si="6"/>
        <v>0</v>
      </c>
      <c r="L22" s="66">
        <f t="shared" si="6"/>
        <v>0</v>
      </c>
      <c r="M22" s="67">
        <f t="shared" si="6"/>
        <v>0</v>
      </c>
    </row>
    <row r="23" spans="1:13" s="21" customFormat="1" ht="16.5" thickBot="1" x14ac:dyDescent="0.25">
      <c r="A23" s="20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</row>
    <row r="24" spans="1:13" s="21" customFormat="1" ht="15" customHeight="1" x14ac:dyDescent="0.2">
      <c r="A24" s="90" t="s">
        <v>70</v>
      </c>
      <c r="B24" s="69" t="e">
        <f t="shared" ref="B24:M24" si="7">B22*B26/100</f>
        <v>#N/A</v>
      </c>
      <c r="C24" s="70" t="e">
        <f t="shared" si="7"/>
        <v>#N/A</v>
      </c>
      <c r="D24" s="71" t="e">
        <f t="shared" si="7"/>
        <v>#N/A</v>
      </c>
      <c r="E24" s="69" t="e">
        <f t="shared" si="7"/>
        <v>#N/A</v>
      </c>
      <c r="F24" s="70" t="e">
        <f t="shared" si="7"/>
        <v>#N/A</v>
      </c>
      <c r="G24" s="71" t="e">
        <f t="shared" si="7"/>
        <v>#N/A</v>
      </c>
      <c r="H24" s="69" t="e">
        <f t="shared" si="7"/>
        <v>#N/A</v>
      </c>
      <c r="I24" s="70" t="e">
        <f t="shared" si="7"/>
        <v>#N/A</v>
      </c>
      <c r="J24" s="71" t="e">
        <f t="shared" si="7"/>
        <v>#N/A</v>
      </c>
      <c r="K24" s="69" t="e">
        <f t="shared" si="7"/>
        <v>#N/A</v>
      </c>
      <c r="L24" s="70" t="e">
        <f t="shared" si="7"/>
        <v>#N/A</v>
      </c>
      <c r="M24" s="71" t="e">
        <f t="shared" si="7"/>
        <v>#N/A</v>
      </c>
    </row>
    <row r="25" spans="1:13" ht="22.15" customHeight="1" x14ac:dyDescent="0.2">
      <c r="A25" s="91" t="s">
        <v>7</v>
      </c>
      <c r="B25" s="72">
        <f>'Composition portefeuille'!C2</f>
        <v>0</v>
      </c>
      <c r="C25" s="73">
        <f>'Composition portefeuille'!C2</f>
        <v>0</v>
      </c>
      <c r="D25" s="73">
        <f>'Composition portefeuille'!C2</f>
        <v>0</v>
      </c>
      <c r="E25" s="72">
        <f>'Composition portefeuille'!C3</f>
        <v>0</v>
      </c>
      <c r="F25" s="73">
        <f>'Composition portefeuille'!C3</f>
        <v>0</v>
      </c>
      <c r="G25" s="105">
        <f>'Composition portefeuille'!C3</f>
        <v>0</v>
      </c>
      <c r="H25" s="72">
        <f>'Composition portefeuille'!C4</f>
        <v>0</v>
      </c>
      <c r="I25" s="73">
        <f>'Composition portefeuille'!C4</f>
        <v>0</v>
      </c>
      <c r="J25" s="105">
        <f>'Composition portefeuille'!C4</f>
        <v>0</v>
      </c>
      <c r="K25" s="72">
        <f>'Composition portefeuille'!C5</f>
        <v>0</v>
      </c>
      <c r="L25" s="73">
        <f>'Composition portefeuille'!C5</f>
        <v>0</v>
      </c>
      <c r="M25" s="105">
        <f>'Composition portefeuille'!C5</f>
        <v>0</v>
      </c>
    </row>
    <row r="26" spans="1:13" ht="15" x14ac:dyDescent="0.2">
      <c r="A26" s="91" t="s">
        <v>65</v>
      </c>
      <c r="B26" s="87" t="e">
        <f>VLOOKUP(CONCATENATE(B25,MID(B3,8,2)),Listes!$K$3:$N$8,4,FALSE)</f>
        <v>#N/A</v>
      </c>
      <c r="C26" s="74" t="e">
        <f>VLOOKUP(CONCATENATE(C25,MID(C3,8,2)),Listes!$K$3:$N$8,4,FALSE)</f>
        <v>#N/A</v>
      </c>
      <c r="D26" s="106" t="e">
        <f>(B26+C26)/2</f>
        <v>#N/A</v>
      </c>
      <c r="E26" s="87" t="e">
        <f>VLOOKUP(CONCATENATE(E25,MID(E3,8,2)),Listes!$K$3:$N$8,4,FALSE)</f>
        <v>#N/A</v>
      </c>
      <c r="F26" s="74" t="e">
        <f>VLOOKUP(CONCATENATE(F25,MID(F3,8,2)),Listes!$K$3:$N$8,4,FALSE)</f>
        <v>#N/A</v>
      </c>
      <c r="G26" s="106" t="e">
        <f>(E26+F26)/2</f>
        <v>#N/A</v>
      </c>
      <c r="H26" s="87" t="e">
        <f>VLOOKUP(CONCATENATE(H25,MID(H3,8,2)),Listes!$K$3:$N$8,4,FALSE)</f>
        <v>#N/A</v>
      </c>
      <c r="I26" s="74" t="e">
        <f>VLOOKUP(CONCATENATE(I25,MID(I3,8,2)),Listes!$K$3:$N$8,4,FALSE)</f>
        <v>#N/A</v>
      </c>
      <c r="J26" s="106" t="e">
        <f>(H26+I26)/2</f>
        <v>#N/A</v>
      </c>
      <c r="K26" s="87" t="e">
        <f>VLOOKUP(CONCATENATE(K25,MID(K3,8,2)),Listes!$K$3:$N$8,4,FALSE)</f>
        <v>#N/A</v>
      </c>
      <c r="L26" s="74" t="e">
        <f>VLOOKUP(CONCATENATE(L25,MID(L3,8,2)),Listes!$K$3:$N$8,4,FALSE)</f>
        <v>#N/A</v>
      </c>
      <c r="M26" s="106" t="e">
        <f>(K26+L26)/2</f>
        <v>#N/A</v>
      </c>
    </row>
    <row r="27" spans="1:13" ht="16.5" thickBot="1" x14ac:dyDescent="0.25">
      <c r="A27" s="92" t="s">
        <v>66</v>
      </c>
      <c r="B27" s="75" t="e">
        <f>B22-B24</f>
        <v>#N/A</v>
      </c>
      <c r="C27" s="76" t="e">
        <f>C22-C24</f>
        <v>#N/A</v>
      </c>
      <c r="D27" s="77" t="e">
        <f>B27+C27</f>
        <v>#N/A</v>
      </c>
      <c r="E27" s="75" t="e">
        <f>E22-E24</f>
        <v>#N/A</v>
      </c>
      <c r="F27" s="76" t="e">
        <f>F22-F24</f>
        <v>#N/A</v>
      </c>
      <c r="G27" s="77" t="e">
        <f>E27+F27</f>
        <v>#N/A</v>
      </c>
      <c r="H27" s="75" t="e">
        <f>H22-H24</f>
        <v>#N/A</v>
      </c>
      <c r="I27" s="76" t="e">
        <f>I22-I24</f>
        <v>#N/A</v>
      </c>
      <c r="J27" s="77" t="e">
        <f>H27+I27</f>
        <v>#N/A</v>
      </c>
      <c r="K27" s="75" t="e">
        <f>K22-K24</f>
        <v>#N/A</v>
      </c>
      <c r="L27" s="76" t="e">
        <f>L22-L24</f>
        <v>#N/A</v>
      </c>
      <c r="M27" s="77" t="e">
        <f>K27+L27</f>
        <v>#N/A</v>
      </c>
    </row>
    <row r="28" spans="1:13" ht="15" customHeight="1" x14ac:dyDescent="0.2">
      <c r="D28" s="22"/>
      <c r="E28" s="22"/>
      <c r="F28" s="22"/>
      <c r="G28" s="22"/>
    </row>
    <row r="29" spans="1:13" ht="30" customHeight="1" thickBot="1" x14ac:dyDescent="0.25">
      <c r="D29" s="22"/>
      <c r="E29" s="22"/>
      <c r="F29" s="22"/>
      <c r="G29" s="22"/>
    </row>
    <row r="30" spans="1:13" ht="31.9" customHeight="1" thickBot="1" x14ac:dyDescent="0.25">
      <c r="A30" s="88" t="s">
        <v>67</v>
      </c>
      <c r="B30" s="247">
        <f>D22+G22+J22+M22</f>
        <v>0</v>
      </c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50"/>
    </row>
    <row r="31" spans="1:13" ht="22.5" customHeight="1" thickBot="1" x14ac:dyDescent="0.25">
      <c r="A31" s="89" t="s">
        <v>68</v>
      </c>
      <c r="B31" s="246">
        <f>D22</f>
        <v>0</v>
      </c>
      <c r="C31" s="247"/>
      <c r="D31" s="248"/>
      <c r="E31" s="246">
        <f>G22</f>
        <v>0</v>
      </c>
      <c r="F31" s="249"/>
      <c r="G31" s="250"/>
      <c r="H31" s="246">
        <f>J22</f>
        <v>0</v>
      </c>
      <c r="I31" s="249"/>
      <c r="J31" s="250"/>
      <c r="K31" s="246">
        <f>M22</f>
        <v>0</v>
      </c>
      <c r="L31" s="249"/>
      <c r="M31" s="250"/>
    </row>
    <row r="32" spans="1:13" ht="20.25" customHeight="1" thickBot="1" x14ac:dyDescent="0.25">
      <c r="A32" s="88" t="s">
        <v>69</v>
      </c>
      <c r="B32" s="241" t="e">
        <f>D22/$B$30</f>
        <v>#DIV/0!</v>
      </c>
      <c r="C32" s="242"/>
      <c r="D32" s="243"/>
      <c r="E32" s="241" t="e">
        <f>G22/$B$30</f>
        <v>#DIV/0!</v>
      </c>
      <c r="F32" s="242"/>
      <c r="G32" s="243"/>
      <c r="H32" s="241" t="e">
        <f>J22/$B$30</f>
        <v>#DIV/0!</v>
      </c>
      <c r="I32" s="242"/>
      <c r="J32" s="243"/>
      <c r="K32" s="241" t="e">
        <f>M22/$B$30</f>
        <v>#DIV/0!</v>
      </c>
      <c r="L32" s="242"/>
      <c r="M32" s="243"/>
    </row>
  </sheetData>
  <mergeCells count="9">
    <mergeCell ref="B32:D32"/>
    <mergeCell ref="E32:G32"/>
    <mergeCell ref="H32:J32"/>
    <mergeCell ref="K32:M32"/>
    <mergeCell ref="B30:M30"/>
    <mergeCell ref="B31:D31"/>
    <mergeCell ref="E31:G31"/>
    <mergeCell ref="H31:J31"/>
    <mergeCell ref="K31:M31"/>
  </mergeCells>
  <conditionalFormatting sqref="B32:M32">
    <cfRule type="cellIs" dxfId="1" priority="1" operator="greaterThan">
      <formula>0.7</formula>
    </cfRule>
    <cfRule type="cellIs" dxfId="0" priority="2" operator="between">
      <formula>0%</formula>
      <formula>70%</formula>
    </cfRule>
  </conditionalFormatting>
  <pageMargins left="0.70866141732283472" right="0.70866141732283472" top="0.55118110236220474" bottom="0.55118110236220474" header="0.31496062992125984" footer="0.31496062992125984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12"/>
  <sheetViews>
    <sheetView zoomScale="115" zoomScaleNormal="115" workbookViewId="0">
      <selection activeCell="E14" sqref="E14"/>
    </sheetView>
  </sheetViews>
  <sheetFormatPr baseColWidth="10" defaultColWidth="11.42578125" defaultRowHeight="12.75" x14ac:dyDescent="0.2"/>
  <cols>
    <col min="1" max="1" width="39.42578125" style="2" bestFit="1" customWidth="1"/>
    <col min="2" max="2" width="20.85546875" style="2" bestFit="1" customWidth="1"/>
    <col min="3" max="3" width="24.140625" style="2" bestFit="1" customWidth="1"/>
    <col min="4" max="4" width="26" style="2" bestFit="1" customWidth="1"/>
    <col min="5" max="5" width="23" style="2" bestFit="1" customWidth="1"/>
    <col min="6" max="16384" width="11.42578125" style="2"/>
  </cols>
  <sheetData>
    <row r="1" spans="1:14" ht="15.6" customHeight="1" x14ac:dyDescent="0.2">
      <c r="A1" s="262" t="s">
        <v>182</v>
      </c>
      <c r="B1" s="262"/>
      <c r="C1" s="262"/>
      <c r="D1" s="262"/>
      <c r="E1" s="262"/>
      <c r="G1" s="251" t="s">
        <v>71</v>
      </c>
      <c r="H1" s="252"/>
      <c r="I1" s="252"/>
      <c r="J1" s="253"/>
      <c r="K1" s="14"/>
      <c r="L1" s="14"/>
      <c r="M1" s="14"/>
      <c r="N1" s="14"/>
    </row>
    <row r="2" spans="1:14" ht="12.75" customHeight="1" x14ac:dyDescent="0.2">
      <c r="A2" s="261" t="s">
        <v>72</v>
      </c>
      <c r="B2" s="261" t="s">
        <v>73</v>
      </c>
      <c r="C2" s="263" t="s">
        <v>74</v>
      </c>
      <c r="D2" s="264"/>
      <c r="E2" s="264"/>
      <c r="G2" s="254"/>
      <c r="H2" s="255"/>
      <c r="I2" s="255"/>
      <c r="J2" s="256"/>
      <c r="K2" s="14"/>
      <c r="L2" s="14"/>
      <c r="M2" s="14"/>
      <c r="N2" s="14"/>
    </row>
    <row r="3" spans="1:14" ht="15" x14ac:dyDescent="0.2">
      <c r="A3" s="261"/>
      <c r="B3" s="261"/>
      <c r="C3" s="15" t="s">
        <v>75</v>
      </c>
      <c r="D3" s="16" t="s">
        <v>76</v>
      </c>
      <c r="E3" s="16" t="s">
        <v>77</v>
      </c>
      <c r="G3" s="254"/>
      <c r="H3" s="255"/>
      <c r="I3" s="255"/>
      <c r="J3" s="256"/>
      <c r="K3" s="14"/>
      <c r="L3" s="14"/>
      <c r="M3" s="14"/>
      <c r="N3" s="14"/>
    </row>
    <row r="4" spans="1:14" ht="15" x14ac:dyDescent="0.2">
      <c r="A4" s="260" t="s">
        <v>78</v>
      </c>
      <c r="B4" s="5" t="s">
        <v>79</v>
      </c>
      <c r="C4" s="8" t="s">
        <v>80</v>
      </c>
      <c r="D4" s="8">
        <v>38.85</v>
      </c>
      <c r="E4" s="11">
        <v>40.729999999999997</v>
      </c>
      <c r="G4" s="254"/>
      <c r="H4" s="255"/>
      <c r="I4" s="255"/>
      <c r="J4" s="256"/>
      <c r="K4" s="14"/>
      <c r="L4" s="14"/>
      <c r="M4" s="14"/>
      <c r="N4" s="14"/>
    </row>
    <row r="5" spans="1:14" ht="15" x14ac:dyDescent="0.2">
      <c r="A5" s="260"/>
      <c r="B5" s="6" t="s">
        <v>81</v>
      </c>
      <c r="C5" s="9" t="s">
        <v>80</v>
      </c>
      <c r="D5" s="9">
        <v>41.55</v>
      </c>
      <c r="E5" s="12">
        <v>45.91</v>
      </c>
      <c r="G5" s="257"/>
      <c r="H5" s="258"/>
      <c r="I5" s="258"/>
      <c r="J5" s="259"/>
    </row>
    <row r="6" spans="1:14" ht="15" x14ac:dyDescent="0.2">
      <c r="A6" s="260"/>
      <c r="B6" s="7" t="s">
        <v>82</v>
      </c>
      <c r="C6" s="10" t="s">
        <v>80</v>
      </c>
      <c r="D6" s="228">
        <v>44.6</v>
      </c>
      <c r="E6" s="13">
        <v>48.65</v>
      </c>
    </row>
    <row r="7" spans="1:14" ht="15" x14ac:dyDescent="0.2">
      <c r="A7" s="260" t="s">
        <v>83</v>
      </c>
      <c r="B7" s="5" t="s">
        <v>79</v>
      </c>
      <c r="C7" s="8">
        <v>48.26</v>
      </c>
      <c r="D7" s="8">
        <v>44.67</v>
      </c>
      <c r="E7" s="11" t="s">
        <v>80</v>
      </c>
    </row>
    <row r="8" spans="1:14" ht="15" x14ac:dyDescent="0.2">
      <c r="A8" s="260"/>
      <c r="B8" s="6" t="s">
        <v>81</v>
      </c>
      <c r="C8" s="9">
        <v>59.69</v>
      </c>
      <c r="D8" s="9">
        <v>56.28</v>
      </c>
      <c r="E8" s="12" t="s">
        <v>80</v>
      </c>
    </row>
    <row r="9" spans="1:14" ht="15" x14ac:dyDescent="0.2">
      <c r="A9" s="260"/>
      <c r="B9" s="7" t="s">
        <v>82</v>
      </c>
      <c r="C9" s="10">
        <v>62.76</v>
      </c>
      <c r="D9" s="10">
        <v>66.930000000000007</v>
      </c>
      <c r="E9" s="13" t="s">
        <v>80</v>
      </c>
    </row>
    <row r="10" spans="1:14" ht="15" x14ac:dyDescent="0.2">
      <c r="A10" s="260" t="s">
        <v>84</v>
      </c>
      <c r="B10" s="5" t="s">
        <v>79</v>
      </c>
      <c r="C10" s="8">
        <v>61.25</v>
      </c>
      <c r="D10" s="190">
        <v>55.52</v>
      </c>
      <c r="E10" s="11" t="s">
        <v>80</v>
      </c>
    </row>
    <row r="11" spans="1:14" ht="15" x14ac:dyDescent="0.2">
      <c r="A11" s="260"/>
      <c r="B11" s="6" t="s">
        <v>81</v>
      </c>
      <c r="C11" s="9">
        <v>74.69</v>
      </c>
      <c r="D11" s="9">
        <v>67.959999999999994</v>
      </c>
      <c r="E11" s="12" t="s">
        <v>80</v>
      </c>
    </row>
    <row r="12" spans="1:14" ht="15" x14ac:dyDescent="0.2">
      <c r="A12" s="260"/>
      <c r="B12" s="7" t="s">
        <v>82</v>
      </c>
      <c r="C12" s="10">
        <v>86.81</v>
      </c>
      <c r="D12" s="10">
        <v>74.33</v>
      </c>
      <c r="E12" s="13" t="s">
        <v>80</v>
      </c>
    </row>
  </sheetData>
  <sheetProtection algorithmName="SHA-512" hashValue="qtgk1+VeCFKjcWvvQ2zYWTKCxwHeMNt79Hw7O8ZSGOwgRvhCMNzvc6FkCBa6r8NsQLksSbyWWzWNln2wxkY4HQ==" saltValue="z8VfBLRnwnnWxdA2JohuMQ==" spinCount="100000" sheet="1" objects="1" scenarios="1" selectLockedCells="1" selectUnlockedCells="1"/>
  <mergeCells count="8">
    <mergeCell ref="G1:J5"/>
    <mergeCell ref="A10:A12"/>
    <mergeCell ref="B2:B3"/>
    <mergeCell ref="A2:A3"/>
    <mergeCell ref="A1:E1"/>
    <mergeCell ref="C2:E2"/>
    <mergeCell ref="A4:A6"/>
    <mergeCell ref="A7:A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N60"/>
  <sheetViews>
    <sheetView zoomScaleNormal="100" workbookViewId="0">
      <selection activeCell="A8" sqref="A8"/>
    </sheetView>
  </sheetViews>
  <sheetFormatPr baseColWidth="10" defaultColWidth="11.42578125" defaultRowHeight="12.75" x14ac:dyDescent="0.2"/>
  <cols>
    <col min="1" max="1" width="28.140625" bestFit="1" customWidth="1"/>
    <col min="2" max="2" width="17.5703125" bestFit="1" customWidth="1"/>
    <col min="3" max="3" width="9.28515625" bestFit="1" customWidth="1"/>
    <col min="4" max="4" width="7" bestFit="1" customWidth="1"/>
    <col min="5" max="5" width="16.28515625" bestFit="1" customWidth="1"/>
    <col min="7" max="7" width="64.140625" bestFit="1" customWidth="1"/>
    <col min="8" max="8" width="7.28515625" bestFit="1" customWidth="1"/>
    <col min="11" max="11" width="23.28515625" bestFit="1" customWidth="1"/>
    <col min="13" max="13" width="63.140625" bestFit="1" customWidth="1"/>
  </cols>
  <sheetData>
    <row r="1" spans="1:14" ht="13.5" thickBot="1" x14ac:dyDescent="0.25">
      <c r="A1" s="4" t="s">
        <v>169</v>
      </c>
      <c r="B1" s="3" t="s">
        <v>174</v>
      </c>
      <c r="C1" s="3" t="s">
        <v>175</v>
      </c>
      <c r="E1" s="4" t="s">
        <v>85</v>
      </c>
      <c r="G1" s="229" t="s">
        <v>86</v>
      </c>
      <c r="H1" s="230"/>
      <c r="I1" s="231"/>
      <c r="K1" s="229" t="s">
        <v>87</v>
      </c>
      <c r="L1" s="230"/>
      <c r="M1" s="230"/>
      <c r="N1" s="231"/>
    </row>
    <row r="2" spans="1:14" ht="15" x14ac:dyDescent="0.25">
      <c r="A2" s="37" t="s">
        <v>170</v>
      </c>
      <c r="B2" s="222">
        <v>0.5</v>
      </c>
      <c r="C2" s="223">
        <v>0.5</v>
      </c>
      <c r="E2" s="3" t="s">
        <v>11</v>
      </c>
      <c r="G2" s="3" t="s">
        <v>88</v>
      </c>
      <c r="H2" s="191">
        <f>'3.1 - Barèmes'!E6</f>
        <v>48.65</v>
      </c>
      <c r="I2" s="3" t="s">
        <v>89</v>
      </c>
      <c r="L2" s="36" t="s">
        <v>85</v>
      </c>
      <c r="M2" s="36" t="s">
        <v>90</v>
      </c>
      <c r="N2" s="36" t="s">
        <v>91</v>
      </c>
    </row>
    <row r="3" spans="1:14" ht="15" x14ac:dyDescent="0.25">
      <c r="A3" s="3" t="s">
        <v>176</v>
      </c>
      <c r="B3" s="224">
        <v>0.7</v>
      </c>
      <c r="C3" s="223">
        <v>0.3</v>
      </c>
      <c r="E3" s="3" t="s">
        <v>92</v>
      </c>
      <c r="G3" s="3" t="s">
        <v>93</v>
      </c>
      <c r="H3" s="191">
        <f>'3.1 - Barèmes'!E4</f>
        <v>40.729999999999997</v>
      </c>
      <c r="I3" s="3" t="s">
        <v>94</v>
      </c>
      <c r="K3" t="str">
        <f t="shared" ref="K3:K8" si="0">CONCATENATE(L3,M3)</f>
        <v>PERI</v>
      </c>
      <c r="L3" s="37" t="s">
        <v>11</v>
      </c>
      <c r="M3" s="3" t="s">
        <v>32</v>
      </c>
      <c r="N3" s="3">
        <v>80</v>
      </c>
    </row>
    <row r="4" spans="1:14" ht="15" x14ac:dyDescent="0.25">
      <c r="A4" s="3" t="s">
        <v>171</v>
      </c>
      <c r="B4" s="224">
        <v>0.95</v>
      </c>
      <c r="C4" s="223">
        <v>0.05</v>
      </c>
      <c r="E4" s="3" t="s">
        <v>9</v>
      </c>
      <c r="G4" s="3" t="s">
        <v>95</v>
      </c>
      <c r="H4" s="191">
        <f>'3.1 - Barèmes'!E5</f>
        <v>45.91</v>
      </c>
      <c r="I4" s="3" t="s">
        <v>96</v>
      </c>
      <c r="K4" t="str">
        <f t="shared" si="0"/>
        <v>PEDE</v>
      </c>
      <c r="L4" s="37" t="s">
        <v>11</v>
      </c>
      <c r="M4" s="3" t="s">
        <v>38</v>
      </c>
      <c r="N4" s="3">
        <v>60</v>
      </c>
    </row>
    <row r="5" spans="1:14" ht="15.75" thickBot="1" x14ac:dyDescent="0.3">
      <c r="A5" s="37"/>
      <c r="B5" s="3"/>
      <c r="C5" s="86"/>
      <c r="E5" s="3"/>
      <c r="G5" s="3" t="s">
        <v>97</v>
      </c>
      <c r="H5" s="191">
        <f>'3.1 - Barèmes'!C9</f>
        <v>62.76</v>
      </c>
      <c r="I5" s="3" t="s">
        <v>98</v>
      </c>
      <c r="K5" t="str">
        <f t="shared" si="0"/>
        <v>MERI</v>
      </c>
      <c r="L5" s="37" t="s">
        <v>92</v>
      </c>
      <c r="M5" s="3" t="s">
        <v>32</v>
      </c>
      <c r="N5" s="3">
        <v>70</v>
      </c>
    </row>
    <row r="6" spans="1:14" ht="15.75" thickBot="1" x14ac:dyDescent="0.3">
      <c r="A6" s="4" t="s">
        <v>179</v>
      </c>
      <c r="B6" s="3"/>
      <c r="C6" s="86"/>
      <c r="E6" s="3"/>
      <c r="G6" s="3" t="s">
        <v>99</v>
      </c>
      <c r="H6" s="191">
        <f>'3.1 - Barèmes'!C7</f>
        <v>48.26</v>
      </c>
      <c r="I6" s="3" t="s">
        <v>100</v>
      </c>
      <c r="K6" t="str">
        <f t="shared" si="0"/>
        <v>MEDE</v>
      </c>
      <c r="L6" s="37" t="s">
        <v>92</v>
      </c>
      <c r="M6" s="3" t="s">
        <v>38</v>
      </c>
      <c r="N6" s="3">
        <v>50</v>
      </c>
    </row>
    <row r="7" spans="1:14" ht="15.75" thickBot="1" x14ac:dyDescent="0.3">
      <c r="A7" t="s">
        <v>180</v>
      </c>
      <c r="E7" s="4" t="s">
        <v>101</v>
      </c>
      <c r="G7" s="3" t="s">
        <v>102</v>
      </c>
      <c r="H7" s="191">
        <f>'3.1 - Barèmes'!C8</f>
        <v>59.69</v>
      </c>
      <c r="I7" s="3" t="s">
        <v>103</v>
      </c>
      <c r="K7" t="str">
        <f t="shared" si="0"/>
        <v>GERI</v>
      </c>
      <c r="L7" s="37" t="s">
        <v>9</v>
      </c>
      <c r="M7" s="3" t="s">
        <v>32</v>
      </c>
      <c r="N7" s="3">
        <v>60</v>
      </c>
    </row>
    <row r="8" spans="1:14" ht="15" x14ac:dyDescent="0.25">
      <c r="A8" t="s">
        <v>181</v>
      </c>
      <c r="E8" s="3" t="s">
        <v>104</v>
      </c>
      <c r="G8" s="3" t="s">
        <v>105</v>
      </c>
      <c r="H8" s="191">
        <f>'3.1 - Barèmes'!C12</f>
        <v>86.81</v>
      </c>
      <c r="I8" s="3" t="s">
        <v>106</v>
      </c>
      <c r="K8" t="str">
        <f t="shared" si="0"/>
        <v>GEDE</v>
      </c>
      <c r="L8" s="37" t="s">
        <v>9</v>
      </c>
      <c r="M8" s="3" t="s">
        <v>38</v>
      </c>
      <c r="N8" s="3">
        <v>40</v>
      </c>
    </row>
    <row r="9" spans="1:14" x14ac:dyDescent="0.2">
      <c r="E9" s="3" t="s">
        <v>107</v>
      </c>
      <c r="G9" s="3" t="s">
        <v>39</v>
      </c>
      <c r="H9" s="191">
        <f>'3.1 - Barèmes'!C10</f>
        <v>61.25</v>
      </c>
      <c r="I9" s="3" t="s">
        <v>108</v>
      </c>
    </row>
    <row r="10" spans="1:14" x14ac:dyDescent="0.2">
      <c r="E10" s="3" t="s">
        <v>109</v>
      </c>
      <c r="G10" s="3" t="s">
        <v>34</v>
      </c>
      <c r="H10" s="191">
        <f>'3.1 - Barèmes'!C11</f>
        <v>74.69</v>
      </c>
      <c r="I10" s="3" t="s">
        <v>110</v>
      </c>
    </row>
    <row r="11" spans="1:14" ht="13.5" thickBot="1" x14ac:dyDescent="0.25">
      <c r="G11" s="3" t="s">
        <v>111</v>
      </c>
      <c r="H11" s="191">
        <f>'3.1 - Barèmes'!D6</f>
        <v>44.6</v>
      </c>
      <c r="I11" s="3" t="s">
        <v>112</v>
      </c>
    </row>
    <row r="12" spans="1:14" ht="13.5" thickBot="1" x14ac:dyDescent="0.25">
      <c r="E12" s="38" t="s">
        <v>113</v>
      </c>
      <c r="G12" s="3" t="s">
        <v>114</v>
      </c>
      <c r="H12" s="191">
        <f>'3.1 - Barèmes'!D9</f>
        <v>66.930000000000007</v>
      </c>
      <c r="I12" s="3" t="s">
        <v>115</v>
      </c>
    </row>
    <row r="13" spans="1:14" x14ac:dyDescent="0.2">
      <c r="E13" s="3" t="s">
        <v>32</v>
      </c>
      <c r="G13" s="3" t="s">
        <v>116</v>
      </c>
      <c r="H13" s="191">
        <f>'3.1 - Barèmes'!D12</f>
        <v>74.33</v>
      </c>
      <c r="I13" s="3" t="s">
        <v>117</v>
      </c>
    </row>
    <row r="14" spans="1:14" x14ac:dyDescent="0.2">
      <c r="E14" s="3" t="s">
        <v>38</v>
      </c>
      <c r="G14" s="3" t="s">
        <v>118</v>
      </c>
      <c r="H14" s="191">
        <f>'3.1 - Barèmes'!D4</f>
        <v>38.85</v>
      </c>
      <c r="I14" s="3" t="s">
        <v>119</v>
      </c>
    </row>
    <row r="15" spans="1:14" x14ac:dyDescent="0.2">
      <c r="G15" s="3" t="s">
        <v>120</v>
      </c>
      <c r="H15" s="191">
        <f>'3.1 - Barèmes'!D7</f>
        <v>44.67</v>
      </c>
      <c r="I15" s="3" t="s">
        <v>121</v>
      </c>
    </row>
    <row r="16" spans="1:14" x14ac:dyDescent="0.2">
      <c r="G16" s="3" t="s">
        <v>37</v>
      </c>
      <c r="H16" s="191">
        <f>'3.1 - Barèmes'!D10</f>
        <v>55.52</v>
      </c>
      <c r="I16" s="3" t="s">
        <v>122</v>
      </c>
    </row>
    <row r="17" spans="7:9" x14ac:dyDescent="0.2">
      <c r="G17" s="3" t="s">
        <v>123</v>
      </c>
      <c r="H17" s="3">
        <f>'3.1 - Barèmes'!D5</f>
        <v>41.55</v>
      </c>
      <c r="I17" s="3" t="s">
        <v>124</v>
      </c>
    </row>
    <row r="18" spans="7:9" x14ac:dyDescent="0.2">
      <c r="G18" s="3" t="s">
        <v>125</v>
      </c>
      <c r="H18" s="3">
        <f>'3.1 - Barèmes'!D8</f>
        <v>56.28</v>
      </c>
      <c r="I18" s="3" t="s">
        <v>126</v>
      </c>
    </row>
    <row r="19" spans="7:9" x14ac:dyDescent="0.2">
      <c r="G19" s="3" t="s">
        <v>127</v>
      </c>
      <c r="H19" s="3">
        <f>'3.1 - Barèmes'!D11</f>
        <v>67.959999999999994</v>
      </c>
      <c r="I19" s="3" t="s">
        <v>128</v>
      </c>
    </row>
    <row r="24" spans="7:9" x14ac:dyDescent="0.2">
      <c r="G24" s="3" t="s">
        <v>129</v>
      </c>
    </row>
    <row r="25" spans="7:9" x14ac:dyDescent="0.2">
      <c r="G25" s="3" t="s">
        <v>130</v>
      </c>
    </row>
    <row r="26" spans="7:9" x14ac:dyDescent="0.2">
      <c r="G26" s="3" t="s">
        <v>131</v>
      </c>
    </row>
    <row r="27" spans="7:9" ht="14.45" customHeight="1" x14ac:dyDescent="0.2"/>
    <row r="43" spans="7:8" x14ac:dyDescent="0.2">
      <c r="G43" s="3"/>
      <c r="H43" s="3"/>
    </row>
    <row r="44" spans="7:8" x14ac:dyDescent="0.2">
      <c r="G44" s="3"/>
      <c r="H44" s="3"/>
    </row>
    <row r="45" spans="7:8" x14ac:dyDescent="0.2">
      <c r="G45" s="3"/>
      <c r="H45" s="3"/>
    </row>
    <row r="46" spans="7:8" x14ac:dyDescent="0.2">
      <c r="G46" s="3"/>
      <c r="H46" s="3"/>
    </row>
    <row r="47" spans="7:8" x14ac:dyDescent="0.2">
      <c r="G47" s="3"/>
      <c r="H47" s="3"/>
    </row>
    <row r="48" spans="7:8" x14ac:dyDescent="0.2">
      <c r="G48" s="3"/>
      <c r="H48" s="3"/>
    </row>
    <row r="49" spans="7:8" x14ac:dyDescent="0.2">
      <c r="G49" s="3"/>
      <c r="H49" s="3"/>
    </row>
    <row r="50" spans="7:8" x14ac:dyDescent="0.2">
      <c r="G50" s="3"/>
      <c r="H50" s="3"/>
    </row>
    <row r="51" spans="7:8" x14ac:dyDescent="0.2">
      <c r="G51" s="3"/>
      <c r="H51" s="3"/>
    </row>
    <row r="52" spans="7:8" x14ac:dyDescent="0.2">
      <c r="G52" s="3"/>
      <c r="H52" s="3"/>
    </row>
    <row r="53" spans="7:8" x14ac:dyDescent="0.2">
      <c r="G53" s="3"/>
      <c r="H53" s="3"/>
    </row>
    <row r="54" spans="7:8" x14ac:dyDescent="0.2">
      <c r="G54" s="3"/>
      <c r="H54" s="3"/>
    </row>
    <row r="55" spans="7:8" x14ac:dyDescent="0.2">
      <c r="G55" s="3"/>
      <c r="H55" s="3"/>
    </row>
    <row r="56" spans="7:8" x14ac:dyDescent="0.2">
      <c r="G56" s="3"/>
      <c r="H56" s="3"/>
    </row>
    <row r="57" spans="7:8" x14ac:dyDescent="0.2">
      <c r="G57" s="3"/>
      <c r="H57" s="3"/>
    </row>
    <row r="58" spans="7:8" x14ac:dyDescent="0.2">
      <c r="G58" s="3"/>
      <c r="H58" s="3"/>
    </row>
    <row r="59" spans="7:8" x14ac:dyDescent="0.2">
      <c r="G59" s="3"/>
      <c r="H59" s="3"/>
    </row>
    <row r="60" spans="7:8" x14ac:dyDescent="0.2">
      <c r="G60" s="3"/>
      <c r="H60" s="3"/>
    </row>
  </sheetData>
  <sheetProtection algorithmName="SHA-512" hashValue="beHbVEaFwssoLbvwboYhTFzbf4qq1nZXS6Yo9Su6wnlMQm6HhPKNtA8zyhhB64I4kL9aQuwcJ9ahIekAEx2spg==" saltValue="Ko6oo1N0y2bZfv0vY+t/vw==" spinCount="100000" sheet="1" objects="1" scenarios="1" selectLockedCells="1" selectUnlockedCells="1"/>
  <mergeCells count="2">
    <mergeCell ref="G1:I1"/>
    <mergeCell ref="K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D6568-86DC-4E92-B77B-F68C9C17E639}">
  <dimension ref="A1:G5"/>
  <sheetViews>
    <sheetView zoomScale="115" zoomScaleNormal="115" workbookViewId="0">
      <selection activeCell="E4" sqref="E4"/>
    </sheetView>
  </sheetViews>
  <sheetFormatPr baseColWidth="10" defaultColWidth="11.5703125" defaultRowHeight="12.75" x14ac:dyDescent="0.2"/>
  <cols>
    <col min="1" max="1" width="21.5703125" bestFit="1" customWidth="1"/>
    <col min="2" max="2" width="18.140625" bestFit="1" customWidth="1"/>
    <col min="3" max="3" width="18.7109375" bestFit="1" customWidth="1"/>
    <col min="4" max="4" width="25.28515625" bestFit="1" customWidth="1"/>
    <col min="5" max="5" width="18.85546875" bestFit="1" customWidth="1"/>
  </cols>
  <sheetData>
    <row r="1" spans="1:7" x14ac:dyDescent="0.2">
      <c r="A1" s="128" t="s">
        <v>5</v>
      </c>
      <c r="B1" s="128" t="s">
        <v>6</v>
      </c>
      <c r="C1" s="128" t="s">
        <v>7</v>
      </c>
      <c r="D1" s="128" t="s">
        <v>25</v>
      </c>
      <c r="E1" s="128" t="s">
        <v>168</v>
      </c>
      <c r="F1" s="225" t="s">
        <v>172</v>
      </c>
      <c r="G1" s="225" t="s">
        <v>173</v>
      </c>
    </row>
    <row r="2" spans="1:7" x14ac:dyDescent="0.2">
      <c r="A2" s="129" t="s">
        <v>8</v>
      </c>
      <c r="B2" s="115"/>
      <c r="C2" s="115"/>
      <c r="D2" s="115"/>
      <c r="E2" s="115" t="s">
        <v>171</v>
      </c>
      <c r="F2" s="226">
        <f>IF('Informations importantes'!B7=Listes!A8,VLOOKUP(E2,Listes!A2:C4,2,FALSE),0.4)</f>
        <v>0.95</v>
      </c>
      <c r="G2" s="226">
        <f>IF('Informations importantes'!B7=Listes!A8,VLOOKUP(E2,Listes!A2:C4,3,FALSE),0.6)</f>
        <v>0.05</v>
      </c>
    </row>
    <row r="3" spans="1:7" x14ac:dyDescent="0.2">
      <c r="A3" s="130" t="s">
        <v>10</v>
      </c>
      <c r="B3" s="116"/>
      <c r="C3" s="116"/>
      <c r="D3" s="116"/>
      <c r="E3" s="116" t="s">
        <v>176</v>
      </c>
      <c r="F3" s="226">
        <f>IF('Informations importantes'!B7=Listes!A8,VLOOKUP(E3,Listes!A2:C4,2,FALSE),0.4)</f>
        <v>0.7</v>
      </c>
      <c r="G3" s="226">
        <f>IF('Informations importantes'!B7=Listes!A8,VLOOKUP(E3,Listes!A2:C4,3,FALSE),0.6)</f>
        <v>0.3</v>
      </c>
    </row>
    <row r="4" spans="1:7" x14ac:dyDescent="0.2">
      <c r="A4" s="130" t="s">
        <v>12</v>
      </c>
      <c r="B4" s="116"/>
      <c r="C4" s="116"/>
      <c r="D4" s="116"/>
      <c r="E4" s="116" t="s">
        <v>170</v>
      </c>
      <c r="F4" s="226">
        <f>IF('Informations importantes'!B7=Listes!A8,VLOOKUP(E4,Listes!A2:C4,2,FALSE),0.4)</f>
        <v>0.5</v>
      </c>
      <c r="G4" s="226">
        <f>IF('Informations importantes'!B7=Listes!A8,VLOOKUP(E4,Listes!A2:C4,3,FALSE),0.6)</f>
        <v>0.5</v>
      </c>
    </row>
    <row r="5" spans="1:7" x14ac:dyDescent="0.2">
      <c r="A5" s="131" t="s">
        <v>13</v>
      </c>
      <c r="B5" s="117"/>
      <c r="C5" s="117"/>
      <c r="D5" s="117"/>
      <c r="E5" s="117"/>
      <c r="F5" s="226" t="e">
        <f>IF('Informations importantes'!B7=Listes!A8,VLOOKUP(E5,Listes!A2:C4,2,FALSE),0.4)</f>
        <v>#N/A</v>
      </c>
      <c r="G5" s="226" t="e">
        <f>IF('Informations importantes'!B7=Listes!A8,VLOOKUP(E5,Listes!A2:C4,3,FALSE),0.6)</f>
        <v>#N/A</v>
      </c>
    </row>
  </sheetData>
  <sheetProtection algorithmName="SHA-512" hashValue="0QBlq6HG4+PW59cjPa2C/nwgPdDzDJJQMMUaX7mkJzxGJ4QKmhrMgKzuvQZoB2Bstvk1EjpDRgs7KcDEMPHG/A==" saltValue="AZ0wq4VwVablDfD/9vp5vA==" spinCount="100000" sheet="1" formatColumns="0" formatRows="0" selectLockedCells="1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49EEE83-3C03-43A6-A806-AD6845EDCDE8}">
          <x14:formula1>
            <xm:f>Listes!$E$2:$E$4</xm:f>
          </x14:formula1>
          <xm:sqref>C2:C5</xm:sqref>
        </x14:dataValidation>
        <x14:dataValidation type="list" allowBlank="1" showInputMessage="1" showErrorMessage="1" xr:uid="{85A6D136-66C4-4966-B28B-C93EA5BE2397}">
          <x14:formula1>
            <xm:f>Listes!$A$2:$A$4</xm:f>
          </x14:formula1>
          <xm:sqref>E2:E5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89431-29F5-47AC-8297-A482EE6945CE}">
  <dimension ref="A1:X104"/>
  <sheetViews>
    <sheetView zoomScale="85" zoomScaleNormal="85" workbookViewId="0">
      <pane ySplit="1" topLeftCell="A2" activePane="bottomLeft" state="frozen"/>
      <selection activeCell="A15" sqref="A15"/>
      <selection pane="bottomLeft" activeCell="G11" sqref="G11"/>
    </sheetView>
  </sheetViews>
  <sheetFormatPr baseColWidth="10" defaultColWidth="12.7109375" defaultRowHeight="17.45" customHeight="1" x14ac:dyDescent="0.2"/>
  <cols>
    <col min="1" max="1" width="17" style="27" customWidth="1"/>
    <col min="2" max="2" width="13.7109375" style="24" customWidth="1"/>
    <col min="3" max="3" width="8.7109375" style="24" customWidth="1"/>
    <col min="4" max="4" width="14.28515625" style="27" customWidth="1"/>
    <col min="5" max="5" width="20.7109375" style="27" bestFit="1" customWidth="1"/>
    <col min="6" max="6" width="61.28515625" style="27" bestFit="1" customWidth="1"/>
    <col min="7" max="7" width="20.42578125" style="32" bestFit="1" customWidth="1"/>
    <col min="8" max="8" width="21.28515625" style="24" bestFit="1" customWidth="1"/>
    <col min="9" max="9" width="19.5703125" style="104" customWidth="1"/>
    <col min="10" max="10" width="19.7109375" style="104" customWidth="1"/>
    <col min="11" max="11" width="20.85546875" style="24" customWidth="1"/>
    <col min="12" max="12" width="19.28515625" style="29" customWidth="1"/>
    <col min="13" max="13" width="12.7109375" style="27" customWidth="1"/>
    <col min="14" max="14" width="30.5703125" style="24" hidden="1" customWidth="1"/>
    <col min="15" max="15" width="22.7109375" style="24" hidden="1" customWidth="1"/>
    <col min="16" max="16" width="17.28515625" style="24" hidden="1" customWidth="1"/>
    <col min="17" max="17" width="16.28515625" style="24" hidden="1" customWidth="1"/>
    <col min="18" max="19" width="12.7109375" style="24" hidden="1" customWidth="1"/>
    <col min="20" max="20" width="19" style="24" hidden="1" customWidth="1"/>
    <col min="21" max="21" width="12.7109375" style="24" hidden="1" customWidth="1"/>
    <col min="22" max="22" width="12.7109375" style="27" hidden="1" customWidth="1"/>
    <col min="23" max="23" width="21.7109375" style="27" hidden="1" customWidth="1"/>
    <col min="24" max="24" width="12.7109375" style="27" hidden="1" customWidth="1"/>
    <col min="25" max="16384" width="12.7109375" style="27"/>
  </cols>
  <sheetData>
    <row r="1" spans="1:24" s="26" customFormat="1" ht="38.25" x14ac:dyDescent="0.2">
      <c r="A1" s="17" t="s">
        <v>152</v>
      </c>
      <c r="B1" s="17" t="s">
        <v>14</v>
      </c>
      <c r="C1" s="17" t="s">
        <v>15</v>
      </c>
      <c r="D1" s="17" t="s">
        <v>16</v>
      </c>
      <c r="E1" s="17" t="s">
        <v>17</v>
      </c>
      <c r="F1" s="17" t="s">
        <v>18</v>
      </c>
      <c r="G1" s="31" t="s">
        <v>19</v>
      </c>
      <c r="H1" s="17" t="s">
        <v>20</v>
      </c>
      <c r="I1" s="18" t="s">
        <v>21</v>
      </c>
      <c r="J1" s="18" t="s">
        <v>22</v>
      </c>
      <c r="K1" s="18" t="s">
        <v>23</v>
      </c>
      <c r="L1" s="28" t="s">
        <v>24</v>
      </c>
      <c r="N1" s="24" t="s">
        <v>25</v>
      </c>
      <c r="O1" s="24" t="s">
        <v>26</v>
      </c>
      <c r="P1" s="24" t="s">
        <v>27</v>
      </c>
      <c r="Q1" s="24" t="s">
        <v>28</v>
      </c>
      <c r="R1" s="24" t="s">
        <v>29</v>
      </c>
      <c r="S1" s="107" t="s">
        <v>24</v>
      </c>
      <c r="T1" s="24" t="s">
        <v>30</v>
      </c>
      <c r="U1" s="24" t="s">
        <v>31</v>
      </c>
      <c r="W1" s="187" t="s">
        <v>6</v>
      </c>
      <c r="X1" s="187" t="s">
        <v>151</v>
      </c>
    </row>
    <row r="2" spans="1:24" ht="17.45" customHeight="1" x14ac:dyDescent="0.2">
      <c r="A2" s="118"/>
      <c r="B2" s="119"/>
      <c r="C2" s="198"/>
      <c r="D2" s="118"/>
      <c r="E2" s="121"/>
      <c r="F2" s="121"/>
      <c r="G2" s="218"/>
      <c r="H2" s="124"/>
      <c r="I2" s="111">
        <f t="shared" ref="I2:I66" si="0">G2*H2</f>
        <v>0</v>
      </c>
      <c r="J2" s="221">
        <f>ROUND(H2*G2*1720/12,0)</f>
        <v>0</v>
      </c>
      <c r="K2" s="111" t="e">
        <f>VLOOKUP(F2,Listes!$G$2:$H$19,2,FALSE)</f>
        <v>#N/A</v>
      </c>
      <c r="L2" s="39" t="e">
        <f>ROUND(J2*K2,2)</f>
        <v>#N/A</v>
      </c>
      <c r="N2" s="24" t="e">
        <f>VLOOKUP(A2,'Composition portefeuille'!$B$2:$D$5,3,FALSE)</f>
        <v>#N/A</v>
      </c>
      <c r="O2" s="24">
        <v>100</v>
      </c>
      <c r="P2" s="24" t="e">
        <f>VLOOKUP(F2,Listes!$G$2:$I$19,3,FALSE)</f>
        <v>#N/A</v>
      </c>
      <c r="Q2" t="s">
        <v>133</v>
      </c>
      <c r="R2" s="109">
        <f>J2</f>
        <v>0</v>
      </c>
      <c r="S2" s="110"/>
      <c r="T2" s="109" t="e">
        <f>L2</f>
        <v>#N/A</v>
      </c>
      <c r="W2" s="24">
        <f>'Composition portefeuille'!B2</f>
        <v>0</v>
      </c>
      <c r="X2" s="24">
        <f>COUNTIF($A$2:$A$100,'Composition portefeuille'!B2)</f>
        <v>0</v>
      </c>
    </row>
    <row r="3" spans="1:24" ht="17.45" customHeight="1" x14ac:dyDescent="0.2">
      <c r="A3" s="118"/>
      <c r="B3" s="119"/>
      <c r="C3" s="199"/>
      <c r="D3" s="118"/>
      <c r="E3" s="121"/>
      <c r="F3" s="121"/>
      <c r="G3" s="218"/>
      <c r="H3" s="123"/>
      <c r="I3" s="111">
        <f t="shared" si="0"/>
        <v>0</v>
      </c>
      <c r="J3" s="221">
        <f t="shared" ref="J3:J66" si="1">ROUND(H3*G3*1720/12,0)</f>
        <v>0</v>
      </c>
      <c r="K3" s="111" t="e">
        <f>VLOOKUP(F3,Listes!$G$2:$H$19,2,FALSE)</f>
        <v>#N/A</v>
      </c>
      <c r="L3" s="39" t="e">
        <f t="shared" ref="L3:L66" si="2">ROUND(J3*K3,2)</f>
        <v>#N/A</v>
      </c>
      <c r="N3" s="24" t="e">
        <f>VLOOKUP(A3,'Composition portefeuille'!$B$2:$D$5,3,FALSE)</f>
        <v>#N/A</v>
      </c>
      <c r="O3" s="24">
        <v>100</v>
      </c>
      <c r="P3" s="24" t="e">
        <f>VLOOKUP(F3,Listes!$G$2:$I$19,3,FALSE)</f>
        <v>#N/A</v>
      </c>
      <c r="Q3" t="s">
        <v>133</v>
      </c>
      <c r="R3" s="109">
        <f t="shared" ref="R3:R66" si="3">J3</f>
        <v>0</v>
      </c>
      <c r="S3" s="110"/>
      <c r="T3" s="109" t="e">
        <f t="shared" ref="T3:T66" si="4">L3</f>
        <v>#N/A</v>
      </c>
      <c r="W3" s="24">
        <f>'Composition portefeuille'!B3</f>
        <v>0</v>
      </c>
      <c r="X3" s="24">
        <f>COUNTIF($A$2:$A$100,'Composition portefeuille'!B3)</f>
        <v>0</v>
      </c>
    </row>
    <row r="4" spans="1:24" ht="17.45" customHeight="1" x14ac:dyDescent="0.2">
      <c r="A4" s="118"/>
      <c r="B4" s="119"/>
      <c r="C4" s="199"/>
      <c r="D4" s="118"/>
      <c r="E4" s="121"/>
      <c r="F4" s="121"/>
      <c r="G4" s="218"/>
      <c r="H4" s="124"/>
      <c r="I4" s="111">
        <f t="shared" si="0"/>
        <v>0</v>
      </c>
      <c r="J4" s="221">
        <f t="shared" si="1"/>
        <v>0</v>
      </c>
      <c r="K4" s="111" t="e">
        <f>VLOOKUP(F4,Listes!$G$2:$H$19,2,FALSE)</f>
        <v>#N/A</v>
      </c>
      <c r="L4" s="39" t="e">
        <f t="shared" si="2"/>
        <v>#N/A</v>
      </c>
      <c r="N4" s="24" t="e">
        <f>VLOOKUP(A4,'Composition portefeuille'!$B$2:$D$5,3,FALSE)</f>
        <v>#N/A</v>
      </c>
      <c r="O4" s="24">
        <v>100</v>
      </c>
      <c r="P4" s="24" t="e">
        <f>VLOOKUP(F4,Listes!$G$2:$I$19,3,FALSE)</f>
        <v>#N/A</v>
      </c>
      <c r="Q4" t="s">
        <v>133</v>
      </c>
      <c r="R4" s="109">
        <f t="shared" si="3"/>
        <v>0</v>
      </c>
      <c r="S4" s="110"/>
      <c r="T4" s="109" t="e">
        <f t="shared" si="4"/>
        <v>#N/A</v>
      </c>
      <c r="W4" s="24">
        <f>'Composition portefeuille'!B4</f>
        <v>0</v>
      </c>
      <c r="X4" s="24">
        <f>COUNTIF($A$2:$A$100,'Composition portefeuille'!B4)</f>
        <v>0</v>
      </c>
    </row>
    <row r="5" spans="1:24" ht="17.45" customHeight="1" x14ac:dyDescent="0.2">
      <c r="A5" s="118"/>
      <c r="B5" s="119"/>
      <c r="C5" s="199"/>
      <c r="D5" s="118"/>
      <c r="E5" s="121"/>
      <c r="F5" s="121"/>
      <c r="G5" s="218"/>
      <c r="H5" s="123"/>
      <c r="I5" s="111">
        <f t="shared" si="0"/>
        <v>0</v>
      </c>
      <c r="J5" s="221">
        <f t="shared" si="1"/>
        <v>0</v>
      </c>
      <c r="K5" s="111" t="e">
        <f>VLOOKUP(F5,Listes!$G$2:$H$19,2,FALSE)</f>
        <v>#N/A</v>
      </c>
      <c r="L5" s="39" t="e">
        <f t="shared" si="2"/>
        <v>#N/A</v>
      </c>
      <c r="N5" s="24" t="e">
        <f>VLOOKUP(A5,'Composition portefeuille'!$B$2:$D$5,3,FALSE)</f>
        <v>#N/A</v>
      </c>
      <c r="O5" s="24">
        <v>100</v>
      </c>
      <c r="P5" s="24" t="e">
        <f>VLOOKUP(F5,Listes!$G$2:$I$19,3,FALSE)</f>
        <v>#N/A</v>
      </c>
      <c r="Q5" t="s">
        <v>133</v>
      </c>
      <c r="R5" s="109">
        <f t="shared" si="3"/>
        <v>0</v>
      </c>
      <c r="S5" s="110"/>
      <c r="T5" s="109" t="e">
        <f t="shared" si="4"/>
        <v>#N/A</v>
      </c>
      <c r="W5" s="24">
        <f>'Composition portefeuille'!B5</f>
        <v>0</v>
      </c>
      <c r="X5" s="24">
        <f>COUNTIF($A$2:$A$100,'Composition portefeuille'!B5)</f>
        <v>0</v>
      </c>
    </row>
    <row r="6" spans="1:24" ht="17.45" customHeight="1" x14ac:dyDescent="0.2">
      <c r="A6" s="118"/>
      <c r="B6" s="119"/>
      <c r="C6" s="199"/>
      <c r="D6" s="118"/>
      <c r="E6" s="121"/>
      <c r="F6" s="121"/>
      <c r="G6" s="218"/>
      <c r="H6" s="123"/>
      <c r="I6" s="111">
        <f t="shared" si="0"/>
        <v>0</v>
      </c>
      <c r="J6" s="221">
        <f t="shared" si="1"/>
        <v>0</v>
      </c>
      <c r="K6" s="111" t="e">
        <f>VLOOKUP(F6,Listes!$G$2:$H$19,2,FALSE)</f>
        <v>#N/A</v>
      </c>
      <c r="L6" s="39" t="e">
        <f t="shared" si="2"/>
        <v>#N/A</v>
      </c>
      <c r="N6" s="24" t="e">
        <f>VLOOKUP(A6,'Composition portefeuille'!$B$2:$D$5,3,FALSE)</f>
        <v>#N/A</v>
      </c>
      <c r="O6" s="24">
        <v>100</v>
      </c>
      <c r="P6" s="24" t="e">
        <f>VLOOKUP(F6,Listes!$G$2:$I$19,3,FALSE)</f>
        <v>#N/A</v>
      </c>
      <c r="Q6" t="s">
        <v>133</v>
      </c>
      <c r="R6" s="109">
        <f t="shared" si="3"/>
        <v>0</v>
      </c>
      <c r="S6" s="110"/>
      <c r="T6" s="109" t="e">
        <f t="shared" si="4"/>
        <v>#N/A</v>
      </c>
    </row>
    <row r="7" spans="1:24" ht="17.45" customHeight="1" x14ac:dyDescent="0.2">
      <c r="A7" s="118"/>
      <c r="B7" s="119"/>
      <c r="C7" s="199"/>
      <c r="D7" s="118"/>
      <c r="E7" s="121"/>
      <c r="F7" s="121"/>
      <c r="G7" s="218"/>
      <c r="H7" s="123"/>
      <c r="I7" s="111">
        <f t="shared" ref="I7:I12" si="5">G7*H7</f>
        <v>0</v>
      </c>
      <c r="J7" s="221">
        <f t="shared" si="1"/>
        <v>0</v>
      </c>
      <c r="K7" s="111" t="e">
        <f>VLOOKUP(F7,Listes!$G$2:$H$19,2,FALSE)</f>
        <v>#N/A</v>
      </c>
      <c r="L7" s="39" t="e">
        <f t="shared" si="2"/>
        <v>#N/A</v>
      </c>
      <c r="N7" s="24" t="e">
        <f>VLOOKUP(A7,'Composition portefeuille'!$B$2:$D$5,3,FALSE)</f>
        <v>#N/A</v>
      </c>
      <c r="O7" s="24">
        <v>100</v>
      </c>
      <c r="P7" s="24" t="e">
        <f>VLOOKUP(F7,Listes!$G$2:$I$19,3,FALSE)</f>
        <v>#N/A</v>
      </c>
      <c r="Q7" t="s">
        <v>133</v>
      </c>
      <c r="R7" s="109">
        <f t="shared" si="3"/>
        <v>0</v>
      </c>
      <c r="S7" s="110"/>
      <c r="T7" s="109" t="e">
        <f t="shared" si="4"/>
        <v>#N/A</v>
      </c>
    </row>
    <row r="8" spans="1:24" ht="17.45" customHeight="1" x14ac:dyDescent="0.2">
      <c r="A8" s="118"/>
      <c r="B8" s="119"/>
      <c r="C8" s="199"/>
      <c r="D8" s="118"/>
      <c r="E8" s="121"/>
      <c r="F8" s="121"/>
      <c r="G8" s="218"/>
      <c r="H8" s="123"/>
      <c r="I8" s="111">
        <f t="shared" si="5"/>
        <v>0</v>
      </c>
      <c r="J8" s="221">
        <f t="shared" si="1"/>
        <v>0</v>
      </c>
      <c r="K8" s="111" t="e">
        <f>VLOOKUP(F8,Listes!$G$2:$H$19,2,FALSE)</f>
        <v>#N/A</v>
      </c>
      <c r="L8" s="39" t="e">
        <f t="shared" si="2"/>
        <v>#N/A</v>
      </c>
      <c r="N8" s="24" t="e">
        <f>VLOOKUP(A8,'Composition portefeuille'!$B$2:$D$5,3,FALSE)</f>
        <v>#N/A</v>
      </c>
      <c r="O8" s="24">
        <v>100</v>
      </c>
      <c r="P8" s="24" t="e">
        <f>VLOOKUP(F8,Listes!$G$2:$I$19,3,FALSE)</f>
        <v>#N/A</v>
      </c>
      <c r="Q8" t="s">
        <v>133</v>
      </c>
      <c r="R8" s="109">
        <f t="shared" si="3"/>
        <v>0</v>
      </c>
      <c r="S8" s="110"/>
      <c r="T8" s="109" t="e">
        <f t="shared" si="4"/>
        <v>#N/A</v>
      </c>
    </row>
    <row r="9" spans="1:24" ht="17.45" customHeight="1" x14ac:dyDescent="0.2">
      <c r="A9" s="118"/>
      <c r="B9" s="119"/>
      <c r="C9" s="199"/>
      <c r="D9" s="118"/>
      <c r="E9" s="121"/>
      <c r="F9" s="121"/>
      <c r="G9" s="218"/>
      <c r="H9" s="123"/>
      <c r="I9" s="111">
        <f t="shared" si="5"/>
        <v>0</v>
      </c>
      <c r="J9" s="221">
        <f t="shared" si="1"/>
        <v>0</v>
      </c>
      <c r="K9" s="111" t="e">
        <f>VLOOKUP(F9,Listes!$G$2:$H$19,2,FALSE)</f>
        <v>#N/A</v>
      </c>
      <c r="L9" s="39" t="e">
        <f t="shared" si="2"/>
        <v>#N/A</v>
      </c>
      <c r="N9" s="24" t="e">
        <f>VLOOKUP(A9,'Composition portefeuille'!$B$2:$D$5,3,FALSE)</f>
        <v>#N/A</v>
      </c>
      <c r="O9" s="24">
        <v>100</v>
      </c>
      <c r="P9" s="24" t="e">
        <f>VLOOKUP(F9,Listes!$G$2:$I$19,3,FALSE)</f>
        <v>#N/A</v>
      </c>
      <c r="Q9" t="s">
        <v>133</v>
      </c>
      <c r="R9" s="109">
        <f t="shared" si="3"/>
        <v>0</v>
      </c>
      <c r="S9" s="110"/>
      <c r="T9" s="109" t="e">
        <f t="shared" si="4"/>
        <v>#N/A</v>
      </c>
    </row>
    <row r="10" spans="1:24" ht="17.45" customHeight="1" x14ac:dyDescent="0.2">
      <c r="A10" s="118"/>
      <c r="B10" s="119"/>
      <c r="C10" s="199"/>
      <c r="D10" s="118"/>
      <c r="E10" s="121"/>
      <c r="F10" s="121"/>
      <c r="G10" s="218"/>
      <c r="H10" s="124"/>
      <c r="I10" s="111">
        <f t="shared" si="5"/>
        <v>0</v>
      </c>
      <c r="J10" s="221">
        <f t="shared" si="1"/>
        <v>0</v>
      </c>
      <c r="K10" s="111" t="e">
        <f>VLOOKUP(F10,Listes!$G$2:$H$19,2,FALSE)</f>
        <v>#N/A</v>
      </c>
      <c r="L10" s="39" t="e">
        <f t="shared" si="2"/>
        <v>#N/A</v>
      </c>
      <c r="N10" s="24" t="e">
        <f>VLOOKUP(A10,'Composition portefeuille'!$B$2:$D$5,3,FALSE)</f>
        <v>#N/A</v>
      </c>
      <c r="O10" s="24">
        <v>100</v>
      </c>
      <c r="P10" s="24" t="e">
        <f>VLOOKUP(F10,Listes!$G$2:$I$19,3,FALSE)</f>
        <v>#N/A</v>
      </c>
      <c r="Q10" t="s">
        <v>133</v>
      </c>
      <c r="R10" s="109">
        <f t="shared" si="3"/>
        <v>0</v>
      </c>
      <c r="S10" s="110"/>
      <c r="T10" s="109" t="e">
        <f t="shared" si="4"/>
        <v>#N/A</v>
      </c>
    </row>
    <row r="11" spans="1:24" ht="17.45" customHeight="1" x14ac:dyDescent="0.2">
      <c r="A11" s="118"/>
      <c r="B11" s="119"/>
      <c r="C11" s="199"/>
      <c r="D11" s="118"/>
      <c r="E11" s="121"/>
      <c r="F11" s="121"/>
      <c r="G11" s="218"/>
      <c r="H11" s="123"/>
      <c r="I11" s="111">
        <f t="shared" si="5"/>
        <v>0</v>
      </c>
      <c r="J11" s="221">
        <f t="shared" si="1"/>
        <v>0</v>
      </c>
      <c r="K11" s="111" t="e">
        <f>VLOOKUP(F11,Listes!$G$2:$H$19,2,FALSE)</f>
        <v>#N/A</v>
      </c>
      <c r="L11" s="39" t="e">
        <f t="shared" si="2"/>
        <v>#N/A</v>
      </c>
      <c r="N11" s="24" t="e">
        <f>VLOOKUP(A11,'Composition portefeuille'!$B$2:$D$5,3,FALSE)</f>
        <v>#N/A</v>
      </c>
      <c r="O11" s="24">
        <v>100</v>
      </c>
      <c r="P11" s="24" t="e">
        <f>VLOOKUP(F11,Listes!$G$2:$I$19,3,FALSE)</f>
        <v>#N/A</v>
      </c>
      <c r="Q11" t="s">
        <v>133</v>
      </c>
      <c r="R11" s="109">
        <f t="shared" si="3"/>
        <v>0</v>
      </c>
      <c r="S11" s="110"/>
      <c r="T11" s="109" t="e">
        <f t="shared" si="4"/>
        <v>#N/A</v>
      </c>
    </row>
    <row r="12" spans="1:24" ht="17.45" customHeight="1" x14ac:dyDescent="0.2">
      <c r="A12" s="118"/>
      <c r="B12" s="119"/>
      <c r="C12" s="199"/>
      <c r="D12" s="118"/>
      <c r="E12" s="121"/>
      <c r="F12" s="121"/>
      <c r="G12" s="218"/>
      <c r="H12" s="123"/>
      <c r="I12" s="111">
        <f t="shared" si="5"/>
        <v>0</v>
      </c>
      <c r="J12" s="221">
        <f t="shared" si="1"/>
        <v>0</v>
      </c>
      <c r="K12" s="111" t="e">
        <f>VLOOKUP(F12,Listes!$G$2:$H$19,2,FALSE)</f>
        <v>#N/A</v>
      </c>
      <c r="L12" s="39" t="e">
        <f t="shared" si="2"/>
        <v>#N/A</v>
      </c>
      <c r="N12" s="24" t="e">
        <f>VLOOKUP(A12,'Composition portefeuille'!$B$2:$D$5,3,FALSE)</f>
        <v>#N/A</v>
      </c>
      <c r="O12" s="24">
        <v>100</v>
      </c>
      <c r="P12" s="24" t="e">
        <f>VLOOKUP(F12,Listes!$G$2:$I$19,3,FALSE)</f>
        <v>#N/A</v>
      </c>
      <c r="Q12" t="s">
        <v>133</v>
      </c>
      <c r="R12" s="109">
        <f t="shared" si="3"/>
        <v>0</v>
      </c>
      <c r="S12" s="110"/>
      <c r="T12" s="109" t="e">
        <f t="shared" si="4"/>
        <v>#N/A</v>
      </c>
    </row>
    <row r="13" spans="1:24" ht="17.45" customHeight="1" x14ac:dyDescent="0.2">
      <c r="A13" s="118"/>
      <c r="B13" s="119"/>
      <c r="C13" s="199"/>
      <c r="D13" s="118"/>
      <c r="E13" s="121"/>
      <c r="F13" s="121"/>
      <c r="G13" s="218"/>
      <c r="H13" s="123"/>
      <c r="I13" s="111">
        <f t="shared" si="0"/>
        <v>0</v>
      </c>
      <c r="J13" s="221">
        <f t="shared" si="1"/>
        <v>0</v>
      </c>
      <c r="K13" s="111" t="e">
        <f>VLOOKUP(F13,Listes!$G$2:$H$19,2,FALSE)</f>
        <v>#N/A</v>
      </c>
      <c r="L13" s="39" t="e">
        <f t="shared" si="2"/>
        <v>#N/A</v>
      </c>
      <c r="N13" s="24" t="e">
        <f>VLOOKUP(A13,'Composition portefeuille'!$B$2:$D$5,3,FALSE)</f>
        <v>#N/A</v>
      </c>
      <c r="O13" s="24">
        <v>100</v>
      </c>
      <c r="P13" s="24" t="e">
        <f>VLOOKUP(F13,Listes!$G$2:$I$19,3,FALSE)</f>
        <v>#N/A</v>
      </c>
      <c r="Q13" t="s">
        <v>133</v>
      </c>
      <c r="R13" s="109">
        <f t="shared" si="3"/>
        <v>0</v>
      </c>
      <c r="S13" s="110"/>
      <c r="T13" s="109" t="e">
        <f t="shared" si="4"/>
        <v>#N/A</v>
      </c>
    </row>
    <row r="14" spans="1:24" ht="17.45" customHeight="1" x14ac:dyDescent="0.2">
      <c r="A14" s="118"/>
      <c r="B14" s="119"/>
      <c r="C14" s="199"/>
      <c r="D14" s="118"/>
      <c r="E14" s="121"/>
      <c r="F14" s="121"/>
      <c r="G14" s="218"/>
      <c r="H14" s="123"/>
      <c r="I14" s="111">
        <f>G14*H14</f>
        <v>0</v>
      </c>
      <c r="J14" s="221">
        <f t="shared" si="1"/>
        <v>0</v>
      </c>
      <c r="K14" s="111" t="e">
        <f>VLOOKUP(F14,Listes!$G$2:$H$19,2,FALSE)</f>
        <v>#N/A</v>
      </c>
      <c r="L14" s="39" t="e">
        <f t="shared" si="2"/>
        <v>#N/A</v>
      </c>
      <c r="N14" s="24" t="e">
        <f>VLOOKUP(A14,'Composition portefeuille'!$B$2:$D$5,3,FALSE)</f>
        <v>#N/A</v>
      </c>
      <c r="O14" s="24">
        <v>100</v>
      </c>
      <c r="P14" s="24" t="e">
        <f>VLOOKUP(F14,Listes!$G$2:$I$19,3,FALSE)</f>
        <v>#N/A</v>
      </c>
      <c r="Q14" t="s">
        <v>133</v>
      </c>
      <c r="R14" s="109">
        <f t="shared" si="3"/>
        <v>0</v>
      </c>
      <c r="S14" s="110"/>
      <c r="T14" s="109" t="e">
        <f t="shared" si="4"/>
        <v>#N/A</v>
      </c>
    </row>
    <row r="15" spans="1:24" ht="17.45" customHeight="1" x14ac:dyDescent="0.2">
      <c r="A15" s="118"/>
      <c r="B15" s="119"/>
      <c r="C15" s="199"/>
      <c r="D15" s="118"/>
      <c r="E15" s="121"/>
      <c r="F15" s="121"/>
      <c r="G15" s="218"/>
      <c r="H15" s="124"/>
      <c r="I15" s="111">
        <f>G15*H15</f>
        <v>0</v>
      </c>
      <c r="J15" s="221">
        <f t="shared" si="1"/>
        <v>0</v>
      </c>
      <c r="K15" s="111" t="e">
        <f>VLOOKUP(F15,Listes!$G$2:$H$19,2,FALSE)</f>
        <v>#N/A</v>
      </c>
      <c r="L15" s="39" t="e">
        <f t="shared" si="2"/>
        <v>#N/A</v>
      </c>
      <c r="N15" s="24" t="e">
        <f>VLOOKUP(A15,'Composition portefeuille'!$B$2:$D$5,3,FALSE)</f>
        <v>#N/A</v>
      </c>
      <c r="O15" s="24">
        <v>100</v>
      </c>
      <c r="P15" s="24" t="e">
        <f>VLOOKUP(F15,Listes!$G$2:$I$19,3,FALSE)</f>
        <v>#N/A</v>
      </c>
      <c r="Q15" t="s">
        <v>133</v>
      </c>
      <c r="R15" s="109">
        <f t="shared" si="3"/>
        <v>0</v>
      </c>
      <c r="S15" s="110"/>
      <c r="T15" s="109" t="e">
        <f t="shared" si="4"/>
        <v>#N/A</v>
      </c>
    </row>
    <row r="16" spans="1:24" ht="17.45" customHeight="1" x14ac:dyDescent="0.2">
      <c r="A16" s="118"/>
      <c r="B16" s="119"/>
      <c r="C16" s="199"/>
      <c r="D16" s="118"/>
      <c r="E16" s="121"/>
      <c r="F16" s="121"/>
      <c r="G16" s="218"/>
      <c r="H16" s="123"/>
      <c r="I16" s="111">
        <f t="shared" si="0"/>
        <v>0</v>
      </c>
      <c r="J16" s="221">
        <f t="shared" si="1"/>
        <v>0</v>
      </c>
      <c r="K16" s="111" t="e">
        <f>VLOOKUP(F16,Listes!$G$2:$H$19,2,FALSE)</f>
        <v>#N/A</v>
      </c>
      <c r="L16" s="39" t="e">
        <f t="shared" si="2"/>
        <v>#N/A</v>
      </c>
      <c r="N16" s="24" t="e">
        <f>VLOOKUP(A16,'Composition portefeuille'!$B$2:$D$5,3,FALSE)</f>
        <v>#N/A</v>
      </c>
      <c r="O16" s="24">
        <v>100</v>
      </c>
      <c r="P16" s="24" t="e">
        <f>VLOOKUP(F16,Listes!$G$2:$I$19,3,FALSE)</f>
        <v>#N/A</v>
      </c>
      <c r="Q16" t="s">
        <v>133</v>
      </c>
      <c r="R16" s="109">
        <f t="shared" si="3"/>
        <v>0</v>
      </c>
      <c r="S16" s="110"/>
      <c r="T16" s="109" t="e">
        <f t="shared" si="4"/>
        <v>#N/A</v>
      </c>
    </row>
    <row r="17" spans="1:20" ht="17.45" customHeight="1" x14ac:dyDescent="0.2">
      <c r="A17" s="118"/>
      <c r="B17" s="119"/>
      <c r="C17" s="199"/>
      <c r="D17" s="118"/>
      <c r="E17" s="121"/>
      <c r="F17" s="121"/>
      <c r="G17" s="218"/>
      <c r="H17" s="124"/>
      <c r="I17" s="111">
        <f t="shared" si="0"/>
        <v>0</v>
      </c>
      <c r="J17" s="221">
        <f t="shared" si="1"/>
        <v>0</v>
      </c>
      <c r="K17" s="111" t="e">
        <f>VLOOKUP(F17,Listes!$G$2:$H$19,2,FALSE)</f>
        <v>#N/A</v>
      </c>
      <c r="L17" s="39" t="e">
        <f t="shared" si="2"/>
        <v>#N/A</v>
      </c>
      <c r="N17" s="24" t="e">
        <f>VLOOKUP(A17,'Composition portefeuille'!$B$2:$D$5,3,FALSE)</f>
        <v>#N/A</v>
      </c>
      <c r="O17" s="24">
        <v>100</v>
      </c>
      <c r="P17" s="24" t="e">
        <f>VLOOKUP(F17,Listes!$G$2:$I$19,3,FALSE)</f>
        <v>#N/A</v>
      </c>
      <c r="Q17" t="s">
        <v>133</v>
      </c>
      <c r="R17" s="109">
        <f t="shared" si="3"/>
        <v>0</v>
      </c>
      <c r="S17" s="110"/>
      <c r="T17" s="109" t="e">
        <f t="shared" si="4"/>
        <v>#N/A</v>
      </c>
    </row>
    <row r="18" spans="1:20" ht="17.45" customHeight="1" x14ac:dyDescent="0.2">
      <c r="A18" s="118"/>
      <c r="B18" s="119"/>
      <c r="C18" s="199"/>
      <c r="D18" s="118"/>
      <c r="E18" s="121"/>
      <c r="F18" s="121"/>
      <c r="G18" s="218"/>
      <c r="H18" s="123"/>
      <c r="I18" s="111">
        <f t="shared" si="0"/>
        <v>0</v>
      </c>
      <c r="J18" s="221">
        <f t="shared" si="1"/>
        <v>0</v>
      </c>
      <c r="K18" s="111" t="e">
        <f>VLOOKUP(F18,Listes!$G$2:$H$19,2,FALSE)</f>
        <v>#N/A</v>
      </c>
      <c r="L18" s="39" t="e">
        <f t="shared" si="2"/>
        <v>#N/A</v>
      </c>
      <c r="N18" s="24" t="e">
        <f>VLOOKUP(A18,'Composition portefeuille'!$B$2:$D$5,3,FALSE)</f>
        <v>#N/A</v>
      </c>
      <c r="O18" s="24">
        <v>100</v>
      </c>
      <c r="P18" s="24" t="e">
        <f>VLOOKUP(F18,Listes!$G$2:$I$19,3,FALSE)</f>
        <v>#N/A</v>
      </c>
      <c r="Q18" t="s">
        <v>133</v>
      </c>
      <c r="R18" s="109">
        <f t="shared" si="3"/>
        <v>0</v>
      </c>
      <c r="S18" s="110"/>
      <c r="T18" s="109" t="e">
        <f t="shared" si="4"/>
        <v>#N/A</v>
      </c>
    </row>
    <row r="19" spans="1:20" ht="17.45" customHeight="1" x14ac:dyDescent="0.2">
      <c r="A19" s="118"/>
      <c r="B19" s="119"/>
      <c r="C19" s="199"/>
      <c r="D19" s="118"/>
      <c r="E19" s="121"/>
      <c r="F19" s="121"/>
      <c r="G19" s="218"/>
      <c r="H19" s="123"/>
      <c r="I19" s="111">
        <f t="shared" si="0"/>
        <v>0</v>
      </c>
      <c r="J19" s="221">
        <f t="shared" si="1"/>
        <v>0</v>
      </c>
      <c r="K19" s="111" t="e">
        <f>VLOOKUP(F19,Listes!$G$2:$H$19,2,FALSE)</f>
        <v>#N/A</v>
      </c>
      <c r="L19" s="39" t="e">
        <f t="shared" si="2"/>
        <v>#N/A</v>
      </c>
      <c r="N19" s="24" t="e">
        <f>VLOOKUP(A19,'Composition portefeuille'!$B$2:$D$5,3,FALSE)</f>
        <v>#N/A</v>
      </c>
      <c r="O19" s="24">
        <v>100</v>
      </c>
      <c r="P19" s="24" t="e">
        <f>VLOOKUP(F19,Listes!$G$2:$I$19,3,FALSE)</f>
        <v>#N/A</v>
      </c>
      <c r="Q19" t="s">
        <v>133</v>
      </c>
      <c r="R19" s="109">
        <f t="shared" si="3"/>
        <v>0</v>
      </c>
      <c r="S19" s="110"/>
      <c r="T19" s="109" t="e">
        <f t="shared" si="4"/>
        <v>#N/A</v>
      </c>
    </row>
    <row r="20" spans="1:20" ht="17.45" customHeight="1" x14ac:dyDescent="0.2">
      <c r="A20" s="118"/>
      <c r="B20" s="119"/>
      <c r="C20" s="199"/>
      <c r="D20" s="118"/>
      <c r="E20" s="121"/>
      <c r="F20" s="121"/>
      <c r="G20" s="218"/>
      <c r="H20" s="123"/>
      <c r="I20" s="111">
        <f t="shared" si="0"/>
        <v>0</v>
      </c>
      <c r="J20" s="221">
        <f t="shared" si="1"/>
        <v>0</v>
      </c>
      <c r="K20" s="111" t="e">
        <f>VLOOKUP(F20,Listes!$G$2:$H$19,2,FALSE)</f>
        <v>#N/A</v>
      </c>
      <c r="L20" s="39" t="e">
        <f t="shared" si="2"/>
        <v>#N/A</v>
      </c>
      <c r="N20" s="24" t="e">
        <f>VLOOKUP(A20,'Composition portefeuille'!$B$2:$D$5,3,FALSE)</f>
        <v>#N/A</v>
      </c>
      <c r="O20" s="24">
        <v>100</v>
      </c>
      <c r="P20" s="24" t="e">
        <f>VLOOKUP(F20,Listes!$G$2:$I$19,3,FALSE)</f>
        <v>#N/A</v>
      </c>
      <c r="Q20" t="s">
        <v>133</v>
      </c>
      <c r="R20" s="109">
        <f t="shared" si="3"/>
        <v>0</v>
      </c>
      <c r="S20" s="110"/>
      <c r="T20" s="109" t="e">
        <f t="shared" si="4"/>
        <v>#N/A</v>
      </c>
    </row>
    <row r="21" spans="1:20" ht="17.45" customHeight="1" x14ac:dyDescent="0.2">
      <c r="A21" s="118"/>
      <c r="B21" s="119"/>
      <c r="C21" s="199"/>
      <c r="D21" s="118"/>
      <c r="E21" s="121"/>
      <c r="F21" s="121"/>
      <c r="G21" s="218"/>
      <c r="H21" s="123"/>
      <c r="I21" s="111">
        <f t="shared" si="0"/>
        <v>0</v>
      </c>
      <c r="J21" s="221">
        <f t="shared" si="1"/>
        <v>0</v>
      </c>
      <c r="K21" s="111" t="e">
        <f>VLOOKUP(F21,Listes!$G$2:$H$19,2,FALSE)</f>
        <v>#N/A</v>
      </c>
      <c r="L21" s="39" t="e">
        <f t="shared" si="2"/>
        <v>#N/A</v>
      </c>
      <c r="N21" s="24" t="e">
        <f>VLOOKUP(A21,'Composition portefeuille'!$B$2:$D$5,3,FALSE)</f>
        <v>#N/A</v>
      </c>
      <c r="O21" s="24">
        <v>100</v>
      </c>
      <c r="P21" s="24" t="e">
        <f>VLOOKUP(F21,Listes!$G$2:$I$19,3,FALSE)</f>
        <v>#N/A</v>
      </c>
      <c r="Q21" t="s">
        <v>133</v>
      </c>
      <c r="R21" s="109">
        <f t="shared" si="3"/>
        <v>0</v>
      </c>
      <c r="S21" s="110"/>
      <c r="T21" s="109" t="e">
        <f t="shared" si="4"/>
        <v>#N/A</v>
      </c>
    </row>
    <row r="22" spans="1:20" ht="17.45" customHeight="1" x14ac:dyDescent="0.2">
      <c r="A22" s="118"/>
      <c r="B22" s="119"/>
      <c r="C22" s="199"/>
      <c r="D22" s="118"/>
      <c r="E22" s="121"/>
      <c r="F22" s="121"/>
      <c r="G22" s="218"/>
      <c r="H22" s="124"/>
      <c r="I22" s="111">
        <f t="shared" si="0"/>
        <v>0</v>
      </c>
      <c r="J22" s="221">
        <f t="shared" si="1"/>
        <v>0</v>
      </c>
      <c r="K22" s="111" t="e">
        <f>VLOOKUP(F22,Listes!$G$2:$H$19,2,FALSE)</f>
        <v>#N/A</v>
      </c>
      <c r="L22" s="39" t="e">
        <f t="shared" si="2"/>
        <v>#N/A</v>
      </c>
      <c r="N22" s="24" t="e">
        <f>VLOOKUP(A22,'Composition portefeuille'!$B$2:$D$5,3,FALSE)</f>
        <v>#N/A</v>
      </c>
      <c r="O22" s="24">
        <v>100</v>
      </c>
      <c r="P22" s="24" t="e">
        <f>VLOOKUP(F22,Listes!$G$2:$I$19,3,FALSE)</f>
        <v>#N/A</v>
      </c>
      <c r="Q22" t="s">
        <v>133</v>
      </c>
      <c r="R22" s="109">
        <f t="shared" si="3"/>
        <v>0</v>
      </c>
      <c r="S22" s="110"/>
      <c r="T22" s="109" t="e">
        <f t="shared" si="4"/>
        <v>#N/A</v>
      </c>
    </row>
    <row r="23" spans="1:20" ht="17.45" customHeight="1" x14ac:dyDescent="0.2">
      <c r="A23" s="118"/>
      <c r="B23" s="119"/>
      <c r="C23" s="199"/>
      <c r="D23" s="118"/>
      <c r="E23" s="121"/>
      <c r="F23" s="121"/>
      <c r="G23" s="218"/>
      <c r="H23" s="123"/>
      <c r="I23" s="111">
        <f t="shared" si="0"/>
        <v>0</v>
      </c>
      <c r="J23" s="221">
        <f t="shared" si="1"/>
        <v>0</v>
      </c>
      <c r="K23" s="111" t="e">
        <f>VLOOKUP(F23,Listes!$G$2:$H$19,2,FALSE)</f>
        <v>#N/A</v>
      </c>
      <c r="L23" s="39" t="e">
        <f t="shared" si="2"/>
        <v>#N/A</v>
      </c>
      <c r="N23" s="24" t="e">
        <f>VLOOKUP(A23,'Composition portefeuille'!$B$2:$D$5,3,FALSE)</f>
        <v>#N/A</v>
      </c>
      <c r="O23" s="24">
        <v>100</v>
      </c>
      <c r="P23" s="24" t="e">
        <f>VLOOKUP(F23,Listes!$G$2:$I$19,3,FALSE)</f>
        <v>#N/A</v>
      </c>
      <c r="Q23" t="s">
        <v>133</v>
      </c>
      <c r="R23" s="109">
        <f t="shared" si="3"/>
        <v>0</v>
      </c>
      <c r="S23" s="110"/>
      <c r="T23" s="109" t="e">
        <f t="shared" si="4"/>
        <v>#N/A</v>
      </c>
    </row>
    <row r="24" spans="1:20" ht="17.45" customHeight="1" x14ac:dyDescent="0.2">
      <c r="A24" s="118"/>
      <c r="B24" s="119"/>
      <c r="C24" s="199"/>
      <c r="D24" s="118"/>
      <c r="E24" s="121"/>
      <c r="F24" s="121"/>
      <c r="G24" s="218"/>
      <c r="H24" s="123"/>
      <c r="I24" s="111">
        <f>G24*H24</f>
        <v>0</v>
      </c>
      <c r="J24" s="221">
        <f t="shared" si="1"/>
        <v>0</v>
      </c>
      <c r="K24" s="111" t="e">
        <f>VLOOKUP(F24,Listes!$G$2:$H$19,2,FALSE)</f>
        <v>#N/A</v>
      </c>
      <c r="L24" s="39" t="e">
        <f t="shared" si="2"/>
        <v>#N/A</v>
      </c>
      <c r="N24" s="24" t="e">
        <f>VLOOKUP(A24,'Composition portefeuille'!$B$2:$D$5,3,FALSE)</f>
        <v>#N/A</v>
      </c>
      <c r="O24" s="24">
        <v>100</v>
      </c>
      <c r="P24" s="24" t="e">
        <f>VLOOKUP(F24,Listes!$G$2:$I$19,3,FALSE)</f>
        <v>#N/A</v>
      </c>
      <c r="Q24" t="s">
        <v>133</v>
      </c>
      <c r="R24" s="109">
        <f t="shared" si="3"/>
        <v>0</v>
      </c>
      <c r="S24" s="110"/>
      <c r="T24" s="109" t="e">
        <f t="shared" si="4"/>
        <v>#N/A</v>
      </c>
    </row>
    <row r="25" spans="1:20" ht="17.45" customHeight="1" x14ac:dyDescent="0.2">
      <c r="A25" s="118"/>
      <c r="B25" s="119"/>
      <c r="C25" s="199"/>
      <c r="D25" s="118"/>
      <c r="E25" s="121"/>
      <c r="F25" s="121"/>
      <c r="G25" s="218"/>
      <c r="H25" s="123"/>
      <c r="I25" s="111">
        <f>G25*H25</f>
        <v>0</v>
      </c>
      <c r="J25" s="221">
        <f t="shared" si="1"/>
        <v>0</v>
      </c>
      <c r="K25" s="111" t="e">
        <f>VLOOKUP(F25,Listes!$G$2:$H$19,2,FALSE)</f>
        <v>#N/A</v>
      </c>
      <c r="L25" s="39" t="e">
        <f t="shared" si="2"/>
        <v>#N/A</v>
      </c>
      <c r="N25" s="24" t="e">
        <f>VLOOKUP(A25,'Composition portefeuille'!$B$2:$D$5,3,FALSE)</f>
        <v>#N/A</v>
      </c>
      <c r="O25" s="24">
        <v>100</v>
      </c>
      <c r="P25" s="24" t="e">
        <f>VLOOKUP(F25,Listes!$G$2:$I$19,3,FALSE)</f>
        <v>#N/A</v>
      </c>
      <c r="Q25" t="s">
        <v>133</v>
      </c>
      <c r="R25" s="109">
        <f t="shared" si="3"/>
        <v>0</v>
      </c>
      <c r="S25" s="110"/>
      <c r="T25" s="109" t="e">
        <f t="shared" si="4"/>
        <v>#N/A</v>
      </c>
    </row>
    <row r="26" spans="1:20" ht="17.45" customHeight="1" x14ac:dyDescent="0.2">
      <c r="A26" s="118"/>
      <c r="B26" s="119"/>
      <c r="C26" s="199"/>
      <c r="D26" s="118"/>
      <c r="E26" s="121"/>
      <c r="F26" s="121"/>
      <c r="G26" s="218"/>
      <c r="H26" s="123"/>
      <c r="I26" s="111">
        <f t="shared" si="0"/>
        <v>0</v>
      </c>
      <c r="J26" s="221">
        <f t="shared" si="1"/>
        <v>0</v>
      </c>
      <c r="K26" s="111" t="e">
        <f>VLOOKUP(F26,Listes!$G$2:$H$19,2,FALSE)</f>
        <v>#N/A</v>
      </c>
      <c r="L26" s="39" t="e">
        <f t="shared" si="2"/>
        <v>#N/A</v>
      </c>
      <c r="N26" s="24" t="e">
        <f>VLOOKUP(A26,'Composition portefeuille'!$B$2:$D$5,3,FALSE)</f>
        <v>#N/A</v>
      </c>
      <c r="O26" s="24">
        <v>100</v>
      </c>
      <c r="P26" s="24" t="e">
        <f>VLOOKUP(F26,Listes!$G$2:$I$19,3,FALSE)</f>
        <v>#N/A</v>
      </c>
      <c r="Q26" t="s">
        <v>133</v>
      </c>
      <c r="R26" s="109">
        <f t="shared" si="3"/>
        <v>0</v>
      </c>
      <c r="S26" s="110"/>
      <c r="T26" s="109" t="e">
        <f t="shared" si="4"/>
        <v>#N/A</v>
      </c>
    </row>
    <row r="27" spans="1:20" ht="17.45" customHeight="1" x14ac:dyDescent="0.2">
      <c r="A27" s="118"/>
      <c r="B27" s="119"/>
      <c r="C27" s="199"/>
      <c r="D27" s="118"/>
      <c r="E27" s="121"/>
      <c r="F27" s="121"/>
      <c r="G27" s="218"/>
      <c r="H27" s="123"/>
      <c r="I27" s="111">
        <f t="shared" si="0"/>
        <v>0</v>
      </c>
      <c r="J27" s="221">
        <f t="shared" si="1"/>
        <v>0</v>
      </c>
      <c r="K27" s="111" t="e">
        <f>VLOOKUP(F27,Listes!$G$2:$H$19,2,FALSE)</f>
        <v>#N/A</v>
      </c>
      <c r="L27" s="39" t="e">
        <f t="shared" si="2"/>
        <v>#N/A</v>
      </c>
      <c r="N27" s="24" t="e">
        <f>VLOOKUP(A27,'Composition portefeuille'!$B$2:$D$5,3,FALSE)</f>
        <v>#N/A</v>
      </c>
      <c r="O27" s="24">
        <v>100</v>
      </c>
      <c r="P27" s="24" t="e">
        <f>VLOOKUP(F27,Listes!$G$2:$I$19,3,FALSE)</f>
        <v>#N/A</v>
      </c>
      <c r="Q27" t="s">
        <v>133</v>
      </c>
      <c r="R27" s="109">
        <f t="shared" si="3"/>
        <v>0</v>
      </c>
      <c r="S27" s="110"/>
      <c r="T27" s="109" t="e">
        <f t="shared" si="4"/>
        <v>#N/A</v>
      </c>
    </row>
    <row r="28" spans="1:20" ht="17.45" customHeight="1" x14ac:dyDescent="0.2">
      <c r="A28" s="118"/>
      <c r="B28" s="119"/>
      <c r="C28" s="199"/>
      <c r="D28" s="118"/>
      <c r="E28" s="121"/>
      <c r="F28" s="121"/>
      <c r="G28" s="218"/>
      <c r="H28" s="123"/>
      <c r="I28" s="111">
        <f t="shared" si="0"/>
        <v>0</v>
      </c>
      <c r="J28" s="221">
        <f t="shared" si="1"/>
        <v>0</v>
      </c>
      <c r="K28" s="111" t="e">
        <f>VLOOKUP(F28,Listes!$G$2:$H$19,2,FALSE)</f>
        <v>#N/A</v>
      </c>
      <c r="L28" s="39" t="e">
        <f t="shared" si="2"/>
        <v>#N/A</v>
      </c>
      <c r="N28" s="24" t="e">
        <f>VLOOKUP(A28,'Composition portefeuille'!$B$2:$D$5,3,FALSE)</f>
        <v>#N/A</v>
      </c>
      <c r="O28" s="24">
        <v>100</v>
      </c>
      <c r="P28" s="24" t="e">
        <f>VLOOKUP(F28,Listes!$G$2:$I$19,3,FALSE)</f>
        <v>#N/A</v>
      </c>
      <c r="Q28" t="s">
        <v>133</v>
      </c>
      <c r="R28" s="109">
        <f t="shared" si="3"/>
        <v>0</v>
      </c>
      <c r="S28" s="110"/>
      <c r="T28" s="109" t="e">
        <f t="shared" si="4"/>
        <v>#N/A</v>
      </c>
    </row>
    <row r="29" spans="1:20" ht="17.45" customHeight="1" x14ac:dyDescent="0.2">
      <c r="A29" s="118"/>
      <c r="B29" s="119"/>
      <c r="C29" s="199"/>
      <c r="D29" s="118"/>
      <c r="E29" s="121"/>
      <c r="F29" s="121"/>
      <c r="G29" s="218"/>
      <c r="H29" s="123"/>
      <c r="I29" s="111">
        <f t="shared" si="0"/>
        <v>0</v>
      </c>
      <c r="J29" s="221">
        <f t="shared" si="1"/>
        <v>0</v>
      </c>
      <c r="K29" s="111" t="e">
        <f>VLOOKUP(F29,Listes!$G$2:$H$19,2,FALSE)</f>
        <v>#N/A</v>
      </c>
      <c r="L29" s="39" t="e">
        <f t="shared" si="2"/>
        <v>#N/A</v>
      </c>
      <c r="N29" s="24" t="e">
        <f>VLOOKUP(A29,'Composition portefeuille'!$B$2:$D$5,3,FALSE)</f>
        <v>#N/A</v>
      </c>
      <c r="O29" s="24">
        <v>100</v>
      </c>
      <c r="P29" s="24" t="e">
        <f>VLOOKUP(F29,Listes!$G$2:$I$19,3,FALSE)</f>
        <v>#N/A</v>
      </c>
      <c r="Q29" t="s">
        <v>133</v>
      </c>
      <c r="R29" s="109">
        <f t="shared" si="3"/>
        <v>0</v>
      </c>
      <c r="S29" s="110"/>
      <c r="T29" s="109" t="e">
        <f t="shared" si="4"/>
        <v>#N/A</v>
      </c>
    </row>
    <row r="30" spans="1:20" ht="17.45" customHeight="1" x14ac:dyDescent="0.2">
      <c r="A30" s="118"/>
      <c r="B30" s="119"/>
      <c r="C30" s="199"/>
      <c r="D30" s="118"/>
      <c r="E30" s="121"/>
      <c r="F30" s="121"/>
      <c r="G30" s="218"/>
      <c r="H30" s="123"/>
      <c r="I30" s="111">
        <f t="shared" si="0"/>
        <v>0</v>
      </c>
      <c r="J30" s="221">
        <f t="shared" si="1"/>
        <v>0</v>
      </c>
      <c r="K30" s="111" t="e">
        <f>VLOOKUP(F30,Listes!$G$2:$H$19,2,FALSE)</f>
        <v>#N/A</v>
      </c>
      <c r="L30" s="39" t="e">
        <f t="shared" si="2"/>
        <v>#N/A</v>
      </c>
      <c r="N30" s="24" t="e">
        <f>VLOOKUP(A30,'Composition portefeuille'!$B$2:$D$5,3,FALSE)</f>
        <v>#N/A</v>
      </c>
      <c r="O30" s="24">
        <v>100</v>
      </c>
      <c r="P30" s="24" t="e">
        <f>VLOOKUP(F30,Listes!$G$2:$I$19,3,FALSE)</f>
        <v>#N/A</v>
      </c>
      <c r="Q30" t="s">
        <v>133</v>
      </c>
      <c r="R30" s="109">
        <f t="shared" si="3"/>
        <v>0</v>
      </c>
      <c r="S30" s="110"/>
      <c r="T30" s="109" t="e">
        <f t="shared" si="4"/>
        <v>#N/A</v>
      </c>
    </row>
    <row r="31" spans="1:20" ht="17.45" customHeight="1" x14ac:dyDescent="0.2">
      <c r="A31" s="118"/>
      <c r="B31" s="119"/>
      <c r="C31" s="199"/>
      <c r="D31" s="118"/>
      <c r="E31" s="121"/>
      <c r="F31" s="121"/>
      <c r="G31" s="218"/>
      <c r="H31" s="123"/>
      <c r="I31" s="111">
        <f t="shared" si="0"/>
        <v>0</v>
      </c>
      <c r="J31" s="221">
        <f t="shared" si="1"/>
        <v>0</v>
      </c>
      <c r="K31" s="111" t="e">
        <f>VLOOKUP(F31,Listes!$G$2:$H$19,2,FALSE)</f>
        <v>#N/A</v>
      </c>
      <c r="L31" s="39" t="e">
        <f t="shared" si="2"/>
        <v>#N/A</v>
      </c>
      <c r="N31" s="24" t="e">
        <f>VLOOKUP(A31,'Composition portefeuille'!$B$2:$D$5,3,FALSE)</f>
        <v>#N/A</v>
      </c>
      <c r="O31" s="24">
        <v>100</v>
      </c>
      <c r="P31" s="24" t="e">
        <f>VLOOKUP(F31,Listes!$G$2:$I$19,3,FALSE)</f>
        <v>#N/A</v>
      </c>
      <c r="Q31" t="s">
        <v>133</v>
      </c>
      <c r="R31" s="109">
        <f t="shared" si="3"/>
        <v>0</v>
      </c>
      <c r="S31" s="110"/>
      <c r="T31" s="109" t="e">
        <f t="shared" si="4"/>
        <v>#N/A</v>
      </c>
    </row>
    <row r="32" spans="1:20" ht="17.45" customHeight="1" x14ac:dyDescent="0.2">
      <c r="A32" s="118"/>
      <c r="B32" s="119"/>
      <c r="C32" s="199"/>
      <c r="D32" s="118"/>
      <c r="E32" s="121"/>
      <c r="F32" s="121"/>
      <c r="G32" s="218"/>
      <c r="H32" s="123"/>
      <c r="I32" s="111">
        <f t="shared" si="0"/>
        <v>0</v>
      </c>
      <c r="J32" s="221">
        <f t="shared" si="1"/>
        <v>0</v>
      </c>
      <c r="K32" s="111" t="e">
        <f>VLOOKUP(F32,Listes!$G$2:$H$19,2,FALSE)</f>
        <v>#N/A</v>
      </c>
      <c r="L32" s="39" t="e">
        <f t="shared" si="2"/>
        <v>#N/A</v>
      </c>
      <c r="N32" s="24" t="e">
        <f>VLOOKUP(A32,'Composition portefeuille'!$B$2:$D$5,3,FALSE)</f>
        <v>#N/A</v>
      </c>
      <c r="O32" s="24">
        <v>100</v>
      </c>
      <c r="P32" s="24" t="e">
        <f>VLOOKUP(F32,Listes!$G$2:$I$19,3,FALSE)</f>
        <v>#N/A</v>
      </c>
      <c r="Q32" t="s">
        <v>133</v>
      </c>
      <c r="R32" s="109">
        <f t="shared" si="3"/>
        <v>0</v>
      </c>
      <c r="S32" s="110"/>
      <c r="T32" s="109" t="e">
        <f t="shared" si="4"/>
        <v>#N/A</v>
      </c>
    </row>
    <row r="33" spans="1:20" ht="17.45" customHeight="1" x14ac:dyDescent="0.2">
      <c r="A33" s="118"/>
      <c r="B33" s="119"/>
      <c r="C33" s="199"/>
      <c r="D33" s="118"/>
      <c r="E33" s="121"/>
      <c r="F33" s="121"/>
      <c r="G33" s="218"/>
      <c r="H33" s="123"/>
      <c r="I33" s="111">
        <f t="shared" si="0"/>
        <v>0</v>
      </c>
      <c r="J33" s="221">
        <f t="shared" si="1"/>
        <v>0</v>
      </c>
      <c r="K33" s="111" t="e">
        <f>VLOOKUP(F33,Listes!$G$2:$H$19,2,FALSE)</f>
        <v>#N/A</v>
      </c>
      <c r="L33" s="39" t="e">
        <f t="shared" si="2"/>
        <v>#N/A</v>
      </c>
      <c r="N33" s="24" t="e">
        <f>VLOOKUP(A33,'Composition portefeuille'!$B$2:$D$5,3,FALSE)</f>
        <v>#N/A</v>
      </c>
      <c r="O33" s="24">
        <v>100</v>
      </c>
      <c r="P33" s="24" t="e">
        <f>VLOOKUP(F33,Listes!$G$2:$I$19,3,FALSE)</f>
        <v>#N/A</v>
      </c>
      <c r="Q33" t="s">
        <v>133</v>
      </c>
      <c r="R33" s="109">
        <f t="shared" si="3"/>
        <v>0</v>
      </c>
      <c r="S33" s="110"/>
      <c r="T33" s="109" t="e">
        <f t="shared" si="4"/>
        <v>#N/A</v>
      </c>
    </row>
    <row r="34" spans="1:20" ht="17.45" customHeight="1" x14ac:dyDescent="0.2">
      <c r="A34" s="118"/>
      <c r="B34" s="119"/>
      <c r="C34" s="199"/>
      <c r="D34" s="118"/>
      <c r="E34" s="121"/>
      <c r="F34" s="121"/>
      <c r="G34" s="218"/>
      <c r="H34" s="123"/>
      <c r="I34" s="111">
        <f t="shared" si="0"/>
        <v>0</v>
      </c>
      <c r="J34" s="221">
        <f t="shared" si="1"/>
        <v>0</v>
      </c>
      <c r="K34" s="111" t="e">
        <f>VLOOKUP(F34,Listes!$G$2:$H$19,2,FALSE)</f>
        <v>#N/A</v>
      </c>
      <c r="L34" s="39" t="e">
        <f t="shared" si="2"/>
        <v>#N/A</v>
      </c>
      <c r="N34" s="24" t="e">
        <f>VLOOKUP(A34,'Composition portefeuille'!$B$2:$D$5,3,FALSE)</f>
        <v>#N/A</v>
      </c>
      <c r="O34" s="24">
        <v>100</v>
      </c>
      <c r="P34" s="24" t="e">
        <f>VLOOKUP(F34,Listes!$G$2:$I$19,3,FALSE)</f>
        <v>#N/A</v>
      </c>
      <c r="Q34" t="s">
        <v>133</v>
      </c>
      <c r="R34" s="109">
        <f t="shared" si="3"/>
        <v>0</v>
      </c>
      <c r="S34" s="110"/>
      <c r="T34" s="109" t="e">
        <f t="shared" si="4"/>
        <v>#N/A</v>
      </c>
    </row>
    <row r="35" spans="1:20" ht="17.45" customHeight="1" x14ac:dyDescent="0.2">
      <c r="A35" s="118"/>
      <c r="B35" s="119"/>
      <c r="C35" s="199"/>
      <c r="D35" s="118"/>
      <c r="E35" s="121"/>
      <c r="F35" s="121"/>
      <c r="G35" s="218"/>
      <c r="H35" s="123"/>
      <c r="I35" s="111">
        <f t="shared" si="0"/>
        <v>0</v>
      </c>
      <c r="J35" s="221">
        <f t="shared" si="1"/>
        <v>0</v>
      </c>
      <c r="K35" s="111" t="e">
        <f>VLOOKUP(F35,Listes!$G$2:$H$19,2,FALSE)</f>
        <v>#N/A</v>
      </c>
      <c r="L35" s="39" t="e">
        <f t="shared" si="2"/>
        <v>#N/A</v>
      </c>
      <c r="N35" s="24" t="e">
        <f>VLOOKUP(A35,'Composition portefeuille'!$B$2:$D$5,3,FALSE)</f>
        <v>#N/A</v>
      </c>
      <c r="O35" s="24">
        <v>100</v>
      </c>
      <c r="P35" s="24" t="e">
        <f>VLOOKUP(F35,Listes!$G$2:$I$19,3,FALSE)</f>
        <v>#N/A</v>
      </c>
      <c r="Q35" t="s">
        <v>133</v>
      </c>
      <c r="R35" s="109">
        <f t="shared" si="3"/>
        <v>0</v>
      </c>
      <c r="S35" s="110"/>
      <c r="T35" s="109" t="e">
        <f t="shared" si="4"/>
        <v>#N/A</v>
      </c>
    </row>
    <row r="36" spans="1:20" ht="17.45" customHeight="1" x14ac:dyDescent="0.2">
      <c r="A36" s="118"/>
      <c r="B36" s="119"/>
      <c r="C36" s="199"/>
      <c r="D36" s="118"/>
      <c r="E36" s="121"/>
      <c r="F36" s="121"/>
      <c r="G36" s="218"/>
      <c r="H36" s="123"/>
      <c r="I36" s="111">
        <f t="shared" si="0"/>
        <v>0</v>
      </c>
      <c r="J36" s="221">
        <f t="shared" si="1"/>
        <v>0</v>
      </c>
      <c r="K36" s="111" t="e">
        <f>VLOOKUP(F36,Listes!$G$2:$H$19,2,FALSE)</f>
        <v>#N/A</v>
      </c>
      <c r="L36" s="39" t="e">
        <f t="shared" si="2"/>
        <v>#N/A</v>
      </c>
      <c r="N36" s="24" t="e">
        <f>VLOOKUP(A36,'Composition portefeuille'!$B$2:$D$5,3,FALSE)</f>
        <v>#N/A</v>
      </c>
      <c r="O36" s="24">
        <v>100</v>
      </c>
      <c r="P36" s="24" t="e">
        <f>VLOOKUP(F36,Listes!$G$2:$I$19,3,FALSE)</f>
        <v>#N/A</v>
      </c>
      <c r="Q36" t="s">
        <v>133</v>
      </c>
      <c r="R36" s="109">
        <f t="shared" si="3"/>
        <v>0</v>
      </c>
      <c r="S36" s="110"/>
      <c r="T36" s="109" t="e">
        <f t="shared" si="4"/>
        <v>#N/A</v>
      </c>
    </row>
    <row r="37" spans="1:20" ht="17.45" customHeight="1" x14ac:dyDescent="0.2">
      <c r="A37" s="118"/>
      <c r="B37" s="119"/>
      <c r="C37" s="199"/>
      <c r="D37" s="118"/>
      <c r="E37" s="121"/>
      <c r="F37" s="121"/>
      <c r="G37" s="218"/>
      <c r="H37" s="123"/>
      <c r="I37" s="111">
        <f t="shared" si="0"/>
        <v>0</v>
      </c>
      <c r="J37" s="221">
        <f t="shared" si="1"/>
        <v>0</v>
      </c>
      <c r="K37" s="111" t="e">
        <f>VLOOKUP(F37,Listes!$G$2:$H$19,2,FALSE)</f>
        <v>#N/A</v>
      </c>
      <c r="L37" s="39" t="e">
        <f t="shared" si="2"/>
        <v>#N/A</v>
      </c>
      <c r="N37" s="24" t="e">
        <f>VLOOKUP(A37,'Composition portefeuille'!$B$2:$D$5,3,FALSE)</f>
        <v>#N/A</v>
      </c>
      <c r="O37" s="24">
        <v>100</v>
      </c>
      <c r="P37" s="24" t="e">
        <f>VLOOKUP(F37,Listes!$G$2:$I$19,3,FALSE)</f>
        <v>#N/A</v>
      </c>
      <c r="Q37" t="s">
        <v>133</v>
      </c>
      <c r="R37" s="109">
        <f t="shared" si="3"/>
        <v>0</v>
      </c>
      <c r="S37" s="110"/>
      <c r="T37" s="109" t="e">
        <f t="shared" si="4"/>
        <v>#N/A</v>
      </c>
    </row>
    <row r="38" spans="1:20" ht="17.45" customHeight="1" x14ac:dyDescent="0.2">
      <c r="A38" s="118"/>
      <c r="B38" s="119"/>
      <c r="C38" s="199"/>
      <c r="D38" s="118"/>
      <c r="E38" s="121"/>
      <c r="F38" s="121"/>
      <c r="G38" s="218"/>
      <c r="H38" s="123"/>
      <c r="I38" s="111">
        <f t="shared" si="0"/>
        <v>0</v>
      </c>
      <c r="J38" s="221">
        <f t="shared" si="1"/>
        <v>0</v>
      </c>
      <c r="K38" s="111" t="e">
        <f>VLOOKUP(F38,Listes!$G$2:$H$19,2,FALSE)</f>
        <v>#N/A</v>
      </c>
      <c r="L38" s="39" t="e">
        <f t="shared" si="2"/>
        <v>#N/A</v>
      </c>
      <c r="N38" s="24" t="e">
        <f>VLOOKUP(A38,'Composition portefeuille'!$B$2:$D$5,3,FALSE)</f>
        <v>#N/A</v>
      </c>
      <c r="O38" s="24">
        <v>100</v>
      </c>
      <c r="P38" s="24" t="e">
        <f>VLOOKUP(F38,Listes!$G$2:$I$19,3,FALSE)</f>
        <v>#N/A</v>
      </c>
      <c r="Q38" t="s">
        <v>133</v>
      </c>
      <c r="R38" s="109">
        <f t="shared" si="3"/>
        <v>0</v>
      </c>
      <c r="S38" s="110"/>
      <c r="T38" s="109" t="e">
        <f t="shared" si="4"/>
        <v>#N/A</v>
      </c>
    </row>
    <row r="39" spans="1:20" ht="17.25" customHeight="1" x14ac:dyDescent="0.2">
      <c r="A39" s="118"/>
      <c r="B39" s="119"/>
      <c r="C39" s="199"/>
      <c r="D39" s="118"/>
      <c r="E39" s="121"/>
      <c r="F39" s="121"/>
      <c r="G39" s="218"/>
      <c r="H39" s="123"/>
      <c r="I39" s="111">
        <f t="shared" si="0"/>
        <v>0</v>
      </c>
      <c r="J39" s="221">
        <f t="shared" si="1"/>
        <v>0</v>
      </c>
      <c r="K39" s="111" t="e">
        <f>VLOOKUP(F39,Listes!$G$2:$H$19,2,FALSE)</f>
        <v>#N/A</v>
      </c>
      <c r="L39" s="39" t="e">
        <f t="shared" si="2"/>
        <v>#N/A</v>
      </c>
      <c r="N39" s="24" t="e">
        <f>VLOOKUP(A39,'Composition portefeuille'!$B$2:$D$5,3,FALSE)</f>
        <v>#N/A</v>
      </c>
      <c r="O39" s="24">
        <v>100</v>
      </c>
      <c r="P39" s="24" t="e">
        <f>VLOOKUP(F39,Listes!$G$2:$I$19,3,FALSE)</f>
        <v>#N/A</v>
      </c>
      <c r="Q39" t="s">
        <v>133</v>
      </c>
      <c r="R39" s="109">
        <f t="shared" si="3"/>
        <v>0</v>
      </c>
      <c r="S39" s="110"/>
      <c r="T39" s="109" t="e">
        <f t="shared" si="4"/>
        <v>#N/A</v>
      </c>
    </row>
    <row r="40" spans="1:20" ht="17.25" customHeight="1" x14ac:dyDescent="0.2">
      <c r="A40" s="118"/>
      <c r="B40" s="119"/>
      <c r="C40" s="199"/>
      <c r="D40" s="118"/>
      <c r="E40" s="121"/>
      <c r="F40" s="121"/>
      <c r="G40" s="218"/>
      <c r="H40" s="123"/>
      <c r="I40" s="111">
        <f t="shared" si="0"/>
        <v>0</v>
      </c>
      <c r="J40" s="221">
        <f t="shared" si="1"/>
        <v>0</v>
      </c>
      <c r="K40" s="111" t="e">
        <f>VLOOKUP(F40,Listes!$G$2:$H$19,2,FALSE)</f>
        <v>#N/A</v>
      </c>
      <c r="L40" s="39" t="e">
        <f t="shared" si="2"/>
        <v>#N/A</v>
      </c>
      <c r="N40" s="24" t="e">
        <f>VLOOKUP(A40,'Composition portefeuille'!$B$2:$D$5,3,FALSE)</f>
        <v>#N/A</v>
      </c>
      <c r="O40" s="24">
        <v>100</v>
      </c>
      <c r="P40" s="24" t="e">
        <f>VLOOKUP(F40,Listes!$G$2:$I$19,3,FALSE)</f>
        <v>#N/A</v>
      </c>
      <c r="Q40" t="s">
        <v>133</v>
      </c>
      <c r="R40" s="109">
        <f t="shared" si="3"/>
        <v>0</v>
      </c>
      <c r="S40" s="110"/>
      <c r="T40" s="109" t="e">
        <f t="shared" si="4"/>
        <v>#N/A</v>
      </c>
    </row>
    <row r="41" spans="1:20" ht="17.45" customHeight="1" x14ac:dyDescent="0.2">
      <c r="A41" s="118"/>
      <c r="B41" s="119"/>
      <c r="C41" s="199"/>
      <c r="D41" s="118"/>
      <c r="E41" s="121"/>
      <c r="F41" s="121"/>
      <c r="G41" s="218"/>
      <c r="H41" s="123"/>
      <c r="I41" s="111">
        <f>G41*H41</f>
        <v>0</v>
      </c>
      <c r="J41" s="221">
        <f t="shared" si="1"/>
        <v>0</v>
      </c>
      <c r="K41" s="111" t="e">
        <f>VLOOKUP(F41,Listes!$G$2:$H$19,2,FALSE)</f>
        <v>#N/A</v>
      </c>
      <c r="L41" s="39" t="e">
        <f t="shared" si="2"/>
        <v>#N/A</v>
      </c>
      <c r="N41" s="24" t="e">
        <f>VLOOKUP(A41,'Composition portefeuille'!$B$2:$D$5,3,FALSE)</f>
        <v>#N/A</v>
      </c>
      <c r="O41" s="24">
        <v>100</v>
      </c>
      <c r="P41" s="24" t="e">
        <f>VLOOKUP(F41,Listes!$G$2:$I$19,3,FALSE)</f>
        <v>#N/A</v>
      </c>
      <c r="Q41" t="s">
        <v>133</v>
      </c>
      <c r="R41" s="109">
        <f t="shared" si="3"/>
        <v>0</v>
      </c>
      <c r="S41" s="110"/>
      <c r="T41" s="109" t="e">
        <f t="shared" si="4"/>
        <v>#N/A</v>
      </c>
    </row>
    <row r="42" spans="1:20" ht="17.45" customHeight="1" x14ac:dyDescent="0.2">
      <c r="A42" s="118"/>
      <c r="B42" s="119"/>
      <c r="C42" s="199"/>
      <c r="D42" s="118"/>
      <c r="E42" s="121"/>
      <c r="F42" s="121"/>
      <c r="G42" s="218"/>
      <c r="H42" s="123"/>
      <c r="I42" s="111">
        <f>G42*H42</f>
        <v>0</v>
      </c>
      <c r="J42" s="221">
        <f t="shared" si="1"/>
        <v>0</v>
      </c>
      <c r="K42" s="111" t="e">
        <f>VLOOKUP(F42,Listes!$G$2:$H$19,2,FALSE)</f>
        <v>#N/A</v>
      </c>
      <c r="L42" s="39" t="e">
        <f t="shared" si="2"/>
        <v>#N/A</v>
      </c>
      <c r="N42" s="24" t="e">
        <f>VLOOKUP(A42,'Composition portefeuille'!$B$2:$D$5,3,FALSE)</f>
        <v>#N/A</v>
      </c>
      <c r="O42" s="24">
        <v>100</v>
      </c>
      <c r="P42" s="24" t="e">
        <f>VLOOKUP(F42,Listes!$G$2:$I$19,3,FALSE)</f>
        <v>#N/A</v>
      </c>
      <c r="Q42" t="s">
        <v>133</v>
      </c>
      <c r="R42" s="109">
        <f t="shared" si="3"/>
        <v>0</v>
      </c>
      <c r="S42" s="110"/>
      <c r="T42" s="109" t="e">
        <f t="shared" si="4"/>
        <v>#N/A</v>
      </c>
    </row>
    <row r="43" spans="1:20" ht="17.45" customHeight="1" x14ac:dyDescent="0.2">
      <c r="A43" s="118"/>
      <c r="B43" s="119"/>
      <c r="C43" s="199"/>
      <c r="D43" s="118"/>
      <c r="E43" s="121"/>
      <c r="F43" s="121"/>
      <c r="G43" s="218"/>
      <c r="H43" s="123"/>
      <c r="I43" s="111">
        <f t="shared" si="0"/>
        <v>0</v>
      </c>
      <c r="J43" s="221">
        <f t="shared" si="1"/>
        <v>0</v>
      </c>
      <c r="K43" s="111" t="e">
        <f>VLOOKUP(F43,Listes!$G$2:$H$19,2,FALSE)</f>
        <v>#N/A</v>
      </c>
      <c r="L43" s="39" t="e">
        <f t="shared" si="2"/>
        <v>#N/A</v>
      </c>
      <c r="N43" s="24" t="e">
        <f>VLOOKUP(A43,'Composition portefeuille'!$B$2:$D$5,3,FALSE)</f>
        <v>#N/A</v>
      </c>
      <c r="O43" s="24">
        <v>100</v>
      </c>
      <c r="P43" s="24" t="e">
        <f>VLOOKUP(F43,Listes!$G$2:$I$19,3,FALSE)</f>
        <v>#N/A</v>
      </c>
      <c r="Q43" t="s">
        <v>133</v>
      </c>
      <c r="R43" s="109">
        <f t="shared" si="3"/>
        <v>0</v>
      </c>
      <c r="S43" s="110"/>
      <c r="T43" s="109" t="e">
        <f t="shared" si="4"/>
        <v>#N/A</v>
      </c>
    </row>
    <row r="44" spans="1:20" ht="17.45" customHeight="1" x14ac:dyDescent="0.2">
      <c r="A44" s="118"/>
      <c r="B44" s="119"/>
      <c r="C44" s="199"/>
      <c r="D44" s="118"/>
      <c r="E44" s="121"/>
      <c r="F44" s="121"/>
      <c r="G44" s="218"/>
      <c r="H44" s="123"/>
      <c r="I44" s="111">
        <f t="shared" si="0"/>
        <v>0</v>
      </c>
      <c r="J44" s="221">
        <f t="shared" si="1"/>
        <v>0</v>
      </c>
      <c r="K44" s="111" t="e">
        <f>VLOOKUP(F44,Listes!$G$2:$H$19,2,FALSE)</f>
        <v>#N/A</v>
      </c>
      <c r="L44" s="39" t="e">
        <f t="shared" si="2"/>
        <v>#N/A</v>
      </c>
      <c r="N44" s="24" t="e">
        <f>VLOOKUP(A44,'Composition portefeuille'!$B$2:$D$5,3,FALSE)</f>
        <v>#N/A</v>
      </c>
      <c r="O44" s="24">
        <v>100</v>
      </c>
      <c r="P44" s="24" t="e">
        <f>VLOOKUP(F44,Listes!$G$2:$I$19,3,FALSE)</f>
        <v>#N/A</v>
      </c>
      <c r="Q44" t="s">
        <v>133</v>
      </c>
      <c r="R44" s="109">
        <f t="shared" si="3"/>
        <v>0</v>
      </c>
      <c r="S44" s="110"/>
      <c r="T44" s="109" t="e">
        <f t="shared" si="4"/>
        <v>#N/A</v>
      </c>
    </row>
    <row r="45" spans="1:20" ht="17.45" customHeight="1" x14ac:dyDescent="0.2">
      <c r="A45" s="118"/>
      <c r="B45" s="119"/>
      <c r="C45" s="199"/>
      <c r="D45" s="118"/>
      <c r="E45" s="121"/>
      <c r="F45" s="121"/>
      <c r="G45" s="218"/>
      <c r="H45" s="123"/>
      <c r="I45" s="111">
        <f t="shared" si="0"/>
        <v>0</v>
      </c>
      <c r="J45" s="221">
        <f t="shared" si="1"/>
        <v>0</v>
      </c>
      <c r="K45" s="111" t="e">
        <f>VLOOKUP(F45,Listes!$G$2:$H$19,2,FALSE)</f>
        <v>#N/A</v>
      </c>
      <c r="L45" s="39" t="e">
        <f t="shared" si="2"/>
        <v>#N/A</v>
      </c>
      <c r="N45" s="24" t="e">
        <f>VLOOKUP(A45,'Composition portefeuille'!$B$2:$D$5,3,FALSE)</f>
        <v>#N/A</v>
      </c>
      <c r="O45" s="24">
        <v>100</v>
      </c>
      <c r="P45" s="24" t="e">
        <f>VLOOKUP(F45,Listes!$G$2:$I$19,3,FALSE)</f>
        <v>#N/A</v>
      </c>
      <c r="Q45" t="s">
        <v>133</v>
      </c>
      <c r="R45" s="109">
        <f t="shared" si="3"/>
        <v>0</v>
      </c>
      <c r="S45" s="110"/>
      <c r="T45" s="109" t="e">
        <f t="shared" si="4"/>
        <v>#N/A</v>
      </c>
    </row>
    <row r="46" spans="1:20" ht="17.45" customHeight="1" x14ac:dyDescent="0.2">
      <c r="A46" s="118"/>
      <c r="B46" s="119"/>
      <c r="C46" s="199"/>
      <c r="D46" s="118"/>
      <c r="E46" s="121"/>
      <c r="F46" s="121"/>
      <c r="G46" s="218"/>
      <c r="H46" s="123"/>
      <c r="I46" s="111">
        <f t="shared" si="0"/>
        <v>0</v>
      </c>
      <c r="J46" s="221">
        <f t="shared" si="1"/>
        <v>0</v>
      </c>
      <c r="K46" s="111" t="e">
        <f>VLOOKUP(F46,Listes!$G$2:$H$19,2,FALSE)</f>
        <v>#N/A</v>
      </c>
      <c r="L46" s="39" t="e">
        <f t="shared" si="2"/>
        <v>#N/A</v>
      </c>
      <c r="N46" s="24" t="e">
        <f>VLOOKUP(A46,'Composition portefeuille'!$B$2:$D$5,3,FALSE)</f>
        <v>#N/A</v>
      </c>
      <c r="O46" s="24">
        <v>100</v>
      </c>
      <c r="P46" s="24" t="e">
        <f>VLOOKUP(F46,Listes!$G$2:$I$19,3,FALSE)</f>
        <v>#N/A</v>
      </c>
      <c r="Q46" t="s">
        <v>133</v>
      </c>
      <c r="R46" s="109">
        <f t="shared" si="3"/>
        <v>0</v>
      </c>
      <c r="S46" s="110"/>
      <c r="T46" s="109" t="e">
        <f t="shared" si="4"/>
        <v>#N/A</v>
      </c>
    </row>
    <row r="47" spans="1:20" ht="17.45" customHeight="1" x14ac:dyDescent="0.2">
      <c r="A47" s="118"/>
      <c r="B47" s="119"/>
      <c r="C47" s="199"/>
      <c r="D47" s="118"/>
      <c r="E47" s="121"/>
      <c r="F47" s="121"/>
      <c r="G47" s="218"/>
      <c r="H47" s="123"/>
      <c r="I47" s="111">
        <f t="shared" si="0"/>
        <v>0</v>
      </c>
      <c r="J47" s="221">
        <f t="shared" si="1"/>
        <v>0</v>
      </c>
      <c r="K47" s="111" t="e">
        <f>VLOOKUP(F47,Listes!$G$2:$H$19,2,FALSE)</f>
        <v>#N/A</v>
      </c>
      <c r="L47" s="39" t="e">
        <f t="shared" si="2"/>
        <v>#N/A</v>
      </c>
      <c r="N47" s="24" t="e">
        <f>VLOOKUP(A47,'Composition portefeuille'!$B$2:$D$5,3,FALSE)</f>
        <v>#N/A</v>
      </c>
      <c r="O47" s="24">
        <v>100</v>
      </c>
      <c r="P47" s="24" t="e">
        <f>VLOOKUP(F47,Listes!$G$2:$I$19,3,FALSE)</f>
        <v>#N/A</v>
      </c>
      <c r="Q47" t="s">
        <v>133</v>
      </c>
      <c r="R47" s="109">
        <f t="shared" si="3"/>
        <v>0</v>
      </c>
      <c r="S47" s="110"/>
      <c r="T47" s="109" t="e">
        <f t="shared" si="4"/>
        <v>#N/A</v>
      </c>
    </row>
    <row r="48" spans="1:20" ht="17.45" customHeight="1" x14ac:dyDescent="0.2">
      <c r="A48" s="118"/>
      <c r="B48" s="119"/>
      <c r="C48" s="199"/>
      <c r="D48" s="118"/>
      <c r="E48" s="121"/>
      <c r="F48" s="121"/>
      <c r="G48" s="218"/>
      <c r="H48" s="123"/>
      <c r="I48" s="111">
        <f t="shared" si="0"/>
        <v>0</v>
      </c>
      <c r="J48" s="221">
        <f t="shared" si="1"/>
        <v>0</v>
      </c>
      <c r="K48" s="111" t="e">
        <f>VLOOKUP(F48,Listes!$G$2:$H$19,2,FALSE)</f>
        <v>#N/A</v>
      </c>
      <c r="L48" s="39" t="e">
        <f t="shared" si="2"/>
        <v>#N/A</v>
      </c>
      <c r="N48" s="24" t="e">
        <f>VLOOKUP(A48,'Composition portefeuille'!$B$2:$D$5,3,FALSE)</f>
        <v>#N/A</v>
      </c>
      <c r="O48" s="24">
        <v>100</v>
      </c>
      <c r="P48" s="24" t="e">
        <f>VLOOKUP(F48,Listes!$G$2:$I$19,3,FALSE)</f>
        <v>#N/A</v>
      </c>
      <c r="Q48" t="s">
        <v>133</v>
      </c>
      <c r="R48" s="109">
        <f t="shared" si="3"/>
        <v>0</v>
      </c>
      <c r="S48" s="110"/>
      <c r="T48" s="109" t="e">
        <f t="shared" si="4"/>
        <v>#N/A</v>
      </c>
    </row>
    <row r="49" spans="1:20" ht="17.45" customHeight="1" x14ac:dyDescent="0.2">
      <c r="A49" s="118"/>
      <c r="B49" s="119"/>
      <c r="C49" s="199"/>
      <c r="D49" s="118"/>
      <c r="E49" s="121"/>
      <c r="F49" s="121"/>
      <c r="G49" s="218"/>
      <c r="H49" s="123"/>
      <c r="I49" s="111">
        <f t="shared" si="0"/>
        <v>0</v>
      </c>
      <c r="J49" s="221">
        <f t="shared" si="1"/>
        <v>0</v>
      </c>
      <c r="K49" s="111" t="e">
        <f>VLOOKUP(F49,Listes!$G$2:$H$19,2,FALSE)</f>
        <v>#N/A</v>
      </c>
      <c r="L49" s="39" t="e">
        <f t="shared" si="2"/>
        <v>#N/A</v>
      </c>
      <c r="N49" s="24" t="e">
        <f>VLOOKUP(A49,'Composition portefeuille'!$B$2:$D$5,3,FALSE)</f>
        <v>#N/A</v>
      </c>
      <c r="O49" s="24">
        <v>100</v>
      </c>
      <c r="P49" s="24" t="e">
        <f>VLOOKUP(F49,Listes!$G$2:$I$19,3,FALSE)</f>
        <v>#N/A</v>
      </c>
      <c r="Q49" t="s">
        <v>133</v>
      </c>
      <c r="R49" s="109">
        <f t="shared" si="3"/>
        <v>0</v>
      </c>
      <c r="S49" s="110"/>
      <c r="T49" s="109" t="e">
        <f t="shared" si="4"/>
        <v>#N/A</v>
      </c>
    </row>
    <row r="50" spans="1:20" ht="17.45" customHeight="1" x14ac:dyDescent="0.2">
      <c r="A50" s="118"/>
      <c r="B50" s="119"/>
      <c r="C50" s="199"/>
      <c r="D50" s="118"/>
      <c r="E50" s="121"/>
      <c r="F50" s="121"/>
      <c r="G50" s="218"/>
      <c r="H50" s="123"/>
      <c r="I50" s="111">
        <f t="shared" si="0"/>
        <v>0</v>
      </c>
      <c r="J50" s="221">
        <f t="shared" si="1"/>
        <v>0</v>
      </c>
      <c r="K50" s="111" t="e">
        <f>VLOOKUP(F50,Listes!$G$2:$H$19,2,FALSE)</f>
        <v>#N/A</v>
      </c>
      <c r="L50" s="39" t="e">
        <f t="shared" si="2"/>
        <v>#N/A</v>
      </c>
      <c r="N50" s="24" t="e">
        <f>VLOOKUP(A50,'Composition portefeuille'!$B$2:$D$5,3,FALSE)</f>
        <v>#N/A</v>
      </c>
      <c r="O50" s="24">
        <v>100</v>
      </c>
      <c r="P50" s="24" t="e">
        <f>VLOOKUP(F50,Listes!$G$2:$I$19,3,FALSE)</f>
        <v>#N/A</v>
      </c>
      <c r="Q50" t="s">
        <v>133</v>
      </c>
      <c r="R50" s="109">
        <f t="shared" si="3"/>
        <v>0</v>
      </c>
      <c r="S50" s="110"/>
      <c r="T50" s="109" t="e">
        <f t="shared" si="4"/>
        <v>#N/A</v>
      </c>
    </row>
    <row r="51" spans="1:20" ht="17.45" customHeight="1" x14ac:dyDescent="0.2">
      <c r="A51" s="118"/>
      <c r="B51" s="119"/>
      <c r="C51" s="199"/>
      <c r="D51" s="118"/>
      <c r="E51" s="121"/>
      <c r="F51" s="121"/>
      <c r="G51" s="218"/>
      <c r="H51" s="123"/>
      <c r="I51" s="111">
        <f t="shared" si="0"/>
        <v>0</v>
      </c>
      <c r="J51" s="221">
        <f t="shared" si="1"/>
        <v>0</v>
      </c>
      <c r="K51" s="111" t="e">
        <f>VLOOKUP(F51,Listes!$G$2:$H$19,2,FALSE)</f>
        <v>#N/A</v>
      </c>
      <c r="L51" s="39" t="e">
        <f t="shared" si="2"/>
        <v>#N/A</v>
      </c>
      <c r="N51" s="24" t="e">
        <f>VLOOKUP(A51,'Composition portefeuille'!$B$2:$D$5,3,FALSE)</f>
        <v>#N/A</v>
      </c>
      <c r="O51" s="24">
        <v>100</v>
      </c>
      <c r="P51" s="24" t="e">
        <f>VLOOKUP(F51,Listes!$G$2:$I$19,3,FALSE)</f>
        <v>#N/A</v>
      </c>
      <c r="Q51" t="s">
        <v>133</v>
      </c>
      <c r="R51" s="109">
        <f t="shared" si="3"/>
        <v>0</v>
      </c>
      <c r="S51" s="110"/>
      <c r="T51" s="109" t="e">
        <f t="shared" si="4"/>
        <v>#N/A</v>
      </c>
    </row>
    <row r="52" spans="1:20" ht="17.45" customHeight="1" x14ac:dyDescent="0.2">
      <c r="A52" s="118"/>
      <c r="B52" s="119"/>
      <c r="C52" s="199"/>
      <c r="D52" s="118"/>
      <c r="E52" s="121"/>
      <c r="F52" s="121"/>
      <c r="G52" s="218"/>
      <c r="H52" s="123"/>
      <c r="I52" s="111">
        <f t="shared" si="0"/>
        <v>0</v>
      </c>
      <c r="J52" s="221">
        <f t="shared" si="1"/>
        <v>0</v>
      </c>
      <c r="K52" s="111" t="e">
        <f>VLOOKUP(F52,Listes!$G$2:$H$19,2,FALSE)</f>
        <v>#N/A</v>
      </c>
      <c r="L52" s="39" t="e">
        <f t="shared" si="2"/>
        <v>#N/A</v>
      </c>
      <c r="N52" s="24" t="e">
        <f>VLOOKUP(A52,'Composition portefeuille'!$B$2:$D$5,3,FALSE)</f>
        <v>#N/A</v>
      </c>
      <c r="O52" s="24">
        <v>100</v>
      </c>
      <c r="P52" s="24" t="e">
        <f>VLOOKUP(F52,Listes!$G$2:$I$19,3,FALSE)</f>
        <v>#N/A</v>
      </c>
      <c r="Q52" t="s">
        <v>133</v>
      </c>
      <c r="R52" s="109">
        <f t="shared" si="3"/>
        <v>0</v>
      </c>
      <c r="S52" s="110"/>
      <c r="T52" s="109" t="e">
        <f t="shared" si="4"/>
        <v>#N/A</v>
      </c>
    </row>
    <row r="53" spans="1:20" ht="17.45" customHeight="1" x14ac:dyDescent="0.2">
      <c r="A53" s="118"/>
      <c r="B53" s="119"/>
      <c r="C53" s="199"/>
      <c r="D53" s="118"/>
      <c r="E53" s="121"/>
      <c r="F53" s="121"/>
      <c r="G53" s="218"/>
      <c r="H53" s="123"/>
      <c r="I53" s="111">
        <f t="shared" si="0"/>
        <v>0</v>
      </c>
      <c r="J53" s="221">
        <f t="shared" si="1"/>
        <v>0</v>
      </c>
      <c r="K53" s="111" t="e">
        <f>VLOOKUP(F53,Listes!$G$2:$H$19,2,FALSE)</f>
        <v>#N/A</v>
      </c>
      <c r="L53" s="39" t="e">
        <f t="shared" si="2"/>
        <v>#N/A</v>
      </c>
      <c r="N53" s="24" t="e">
        <f>VLOOKUP(A53,'Composition portefeuille'!$B$2:$D$5,3,FALSE)</f>
        <v>#N/A</v>
      </c>
      <c r="O53" s="24">
        <v>100</v>
      </c>
      <c r="P53" s="24" t="e">
        <f>VLOOKUP(F53,Listes!$G$2:$I$19,3,FALSE)</f>
        <v>#N/A</v>
      </c>
      <c r="Q53" t="s">
        <v>133</v>
      </c>
      <c r="R53" s="109">
        <f t="shared" si="3"/>
        <v>0</v>
      </c>
      <c r="S53" s="110"/>
      <c r="T53" s="109" t="e">
        <f t="shared" si="4"/>
        <v>#N/A</v>
      </c>
    </row>
    <row r="54" spans="1:20" ht="17.45" customHeight="1" x14ac:dyDescent="0.2">
      <c r="A54" s="118"/>
      <c r="B54" s="119"/>
      <c r="C54" s="199"/>
      <c r="D54" s="118"/>
      <c r="E54" s="121"/>
      <c r="F54" s="121"/>
      <c r="G54" s="218"/>
      <c r="H54" s="123"/>
      <c r="I54" s="111">
        <f t="shared" si="0"/>
        <v>0</v>
      </c>
      <c r="J54" s="221">
        <f t="shared" si="1"/>
        <v>0</v>
      </c>
      <c r="K54" s="111" t="e">
        <f>VLOOKUP(F54,Listes!$G$2:$H$19,2,FALSE)</f>
        <v>#N/A</v>
      </c>
      <c r="L54" s="39" t="e">
        <f t="shared" si="2"/>
        <v>#N/A</v>
      </c>
      <c r="N54" s="24" t="e">
        <f>VLOOKUP(A54,'Composition portefeuille'!$B$2:$D$5,3,FALSE)</f>
        <v>#N/A</v>
      </c>
      <c r="O54" s="24">
        <v>100</v>
      </c>
      <c r="P54" s="24" t="e">
        <f>VLOOKUP(F54,Listes!$G$2:$I$19,3,FALSE)</f>
        <v>#N/A</v>
      </c>
      <c r="Q54" t="s">
        <v>133</v>
      </c>
      <c r="R54" s="109">
        <f t="shared" si="3"/>
        <v>0</v>
      </c>
      <c r="S54" s="110"/>
      <c r="T54" s="109" t="e">
        <f t="shared" si="4"/>
        <v>#N/A</v>
      </c>
    </row>
    <row r="55" spans="1:20" ht="17.45" customHeight="1" x14ac:dyDescent="0.2">
      <c r="A55" s="118"/>
      <c r="B55" s="119"/>
      <c r="C55" s="199"/>
      <c r="D55" s="118"/>
      <c r="E55" s="121"/>
      <c r="F55" s="121"/>
      <c r="G55" s="218"/>
      <c r="H55" s="123"/>
      <c r="I55" s="111">
        <f t="shared" si="0"/>
        <v>0</v>
      </c>
      <c r="J55" s="221">
        <f t="shared" si="1"/>
        <v>0</v>
      </c>
      <c r="K55" s="111" t="e">
        <f>VLOOKUP(F55,Listes!$G$2:$H$19,2,FALSE)</f>
        <v>#N/A</v>
      </c>
      <c r="L55" s="39" t="e">
        <f t="shared" si="2"/>
        <v>#N/A</v>
      </c>
      <c r="N55" s="24" t="e">
        <f>VLOOKUP(A55,'Composition portefeuille'!$B$2:$D$5,3,FALSE)</f>
        <v>#N/A</v>
      </c>
      <c r="O55" s="24">
        <v>100</v>
      </c>
      <c r="P55" s="24" t="e">
        <f>VLOOKUP(F55,Listes!$G$2:$I$19,3,FALSE)</f>
        <v>#N/A</v>
      </c>
      <c r="Q55" t="s">
        <v>133</v>
      </c>
      <c r="R55" s="109">
        <f t="shared" si="3"/>
        <v>0</v>
      </c>
      <c r="S55" s="110"/>
      <c r="T55" s="109" t="e">
        <f t="shared" si="4"/>
        <v>#N/A</v>
      </c>
    </row>
    <row r="56" spans="1:20" ht="17.45" customHeight="1" x14ac:dyDescent="0.2">
      <c r="A56" s="118"/>
      <c r="B56" s="119"/>
      <c r="C56" s="199"/>
      <c r="D56" s="118"/>
      <c r="E56" s="121"/>
      <c r="F56" s="121"/>
      <c r="G56" s="218"/>
      <c r="H56" s="123"/>
      <c r="I56" s="111">
        <f t="shared" si="0"/>
        <v>0</v>
      </c>
      <c r="J56" s="221">
        <f t="shared" si="1"/>
        <v>0</v>
      </c>
      <c r="K56" s="111" t="e">
        <f>VLOOKUP(F56,Listes!$G$2:$H$19,2,FALSE)</f>
        <v>#N/A</v>
      </c>
      <c r="L56" s="39" t="e">
        <f t="shared" si="2"/>
        <v>#N/A</v>
      </c>
      <c r="N56" s="24" t="e">
        <f>VLOOKUP(A56,'Composition portefeuille'!$B$2:$D$5,3,FALSE)</f>
        <v>#N/A</v>
      </c>
      <c r="O56" s="24">
        <v>100</v>
      </c>
      <c r="P56" s="24" t="e">
        <f>VLOOKUP(F56,Listes!$G$2:$I$19,3,FALSE)</f>
        <v>#N/A</v>
      </c>
      <c r="Q56" t="s">
        <v>133</v>
      </c>
      <c r="R56" s="109">
        <f t="shared" si="3"/>
        <v>0</v>
      </c>
      <c r="S56" s="110"/>
      <c r="T56" s="109" t="e">
        <f t="shared" si="4"/>
        <v>#N/A</v>
      </c>
    </row>
    <row r="57" spans="1:20" ht="17.45" customHeight="1" x14ac:dyDescent="0.2">
      <c r="A57" s="118"/>
      <c r="B57" s="119"/>
      <c r="C57" s="199"/>
      <c r="D57" s="118"/>
      <c r="E57" s="121"/>
      <c r="F57" s="121"/>
      <c r="G57" s="218"/>
      <c r="H57" s="123"/>
      <c r="I57" s="111">
        <f t="shared" si="0"/>
        <v>0</v>
      </c>
      <c r="J57" s="221">
        <f t="shared" si="1"/>
        <v>0</v>
      </c>
      <c r="K57" s="111" t="e">
        <f>VLOOKUP(F57,Listes!$G$2:$H$19,2,FALSE)</f>
        <v>#N/A</v>
      </c>
      <c r="L57" s="39" t="e">
        <f t="shared" si="2"/>
        <v>#N/A</v>
      </c>
      <c r="N57" s="24" t="e">
        <f>VLOOKUP(A57,'Composition portefeuille'!$B$2:$D$5,3,FALSE)</f>
        <v>#N/A</v>
      </c>
      <c r="O57" s="24">
        <v>100</v>
      </c>
      <c r="P57" s="24" t="e">
        <f>VLOOKUP(F57,Listes!$G$2:$I$19,3,FALSE)</f>
        <v>#N/A</v>
      </c>
      <c r="Q57" t="s">
        <v>133</v>
      </c>
      <c r="R57" s="109">
        <f t="shared" si="3"/>
        <v>0</v>
      </c>
      <c r="S57" s="110"/>
      <c r="T57" s="109" t="e">
        <f t="shared" si="4"/>
        <v>#N/A</v>
      </c>
    </row>
    <row r="58" spans="1:20" ht="17.45" customHeight="1" x14ac:dyDescent="0.2">
      <c r="A58" s="118"/>
      <c r="B58" s="119"/>
      <c r="C58" s="199"/>
      <c r="D58" s="118"/>
      <c r="E58" s="121"/>
      <c r="F58" s="121"/>
      <c r="G58" s="218"/>
      <c r="H58" s="123"/>
      <c r="I58" s="111">
        <f t="shared" si="0"/>
        <v>0</v>
      </c>
      <c r="J58" s="221">
        <f t="shared" si="1"/>
        <v>0</v>
      </c>
      <c r="K58" s="111" t="e">
        <f>VLOOKUP(F58,Listes!$G$2:$H$19,2,FALSE)</f>
        <v>#N/A</v>
      </c>
      <c r="L58" s="39" t="e">
        <f t="shared" si="2"/>
        <v>#N/A</v>
      </c>
      <c r="N58" s="24" t="e">
        <f>VLOOKUP(A58,'Composition portefeuille'!$B$2:$D$5,3,FALSE)</f>
        <v>#N/A</v>
      </c>
      <c r="O58" s="24">
        <v>100</v>
      </c>
      <c r="P58" s="24" t="e">
        <f>VLOOKUP(F58,Listes!$G$2:$I$19,3,FALSE)</f>
        <v>#N/A</v>
      </c>
      <c r="Q58" t="s">
        <v>133</v>
      </c>
      <c r="R58" s="109">
        <f t="shared" si="3"/>
        <v>0</v>
      </c>
      <c r="S58" s="110"/>
      <c r="T58" s="109" t="e">
        <f t="shared" si="4"/>
        <v>#N/A</v>
      </c>
    </row>
    <row r="59" spans="1:20" ht="17.45" customHeight="1" x14ac:dyDescent="0.2">
      <c r="A59" s="118"/>
      <c r="B59" s="119"/>
      <c r="C59" s="199"/>
      <c r="D59" s="118"/>
      <c r="E59" s="121"/>
      <c r="F59" s="121"/>
      <c r="G59" s="218"/>
      <c r="H59" s="123"/>
      <c r="I59" s="111">
        <f t="shared" si="0"/>
        <v>0</v>
      </c>
      <c r="J59" s="221">
        <f t="shared" si="1"/>
        <v>0</v>
      </c>
      <c r="K59" s="111" t="e">
        <f>VLOOKUP(F59,Listes!$G$2:$H$19,2,FALSE)</f>
        <v>#N/A</v>
      </c>
      <c r="L59" s="39" t="e">
        <f t="shared" si="2"/>
        <v>#N/A</v>
      </c>
      <c r="N59" s="24" t="e">
        <f>VLOOKUP(A59,'Composition portefeuille'!$B$2:$D$5,3,FALSE)</f>
        <v>#N/A</v>
      </c>
      <c r="O59" s="24">
        <v>100</v>
      </c>
      <c r="P59" s="24" t="e">
        <f>VLOOKUP(F59,Listes!$G$2:$I$19,3,FALSE)</f>
        <v>#N/A</v>
      </c>
      <c r="Q59" t="s">
        <v>133</v>
      </c>
      <c r="R59" s="109">
        <f t="shared" si="3"/>
        <v>0</v>
      </c>
      <c r="S59" s="110"/>
      <c r="T59" s="109" t="e">
        <f t="shared" si="4"/>
        <v>#N/A</v>
      </c>
    </row>
    <row r="60" spans="1:20" ht="17.45" customHeight="1" x14ac:dyDescent="0.2">
      <c r="A60" s="118"/>
      <c r="B60" s="119"/>
      <c r="C60" s="199"/>
      <c r="D60" s="118"/>
      <c r="E60" s="121"/>
      <c r="F60" s="121"/>
      <c r="G60" s="218"/>
      <c r="H60" s="123"/>
      <c r="I60" s="111">
        <f t="shared" si="0"/>
        <v>0</v>
      </c>
      <c r="J60" s="221">
        <f t="shared" si="1"/>
        <v>0</v>
      </c>
      <c r="K60" s="111" t="e">
        <f>VLOOKUP(F60,Listes!$G$2:$H$19,2,FALSE)</f>
        <v>#N/A</v>
      </c>
      <c r="L60" s="39" t="e">
        <f t="shared" si="2"/>
        <v>#N/A</v>
      </c>
      <c r="N60" s="24" t="e">
        <f>VLOOKUP(A60,'Composition portefeuille'!$B$2:$D$5,3,FALSE)</f>
        <v>#N/A</v>
      </c>
      <c r="O60" s="24">
        <v>100</v>
      </c>
      <c r="P60" s="24" t="e">
        <f>VLOOKUP(F60,Listes!$G$2:$I$19,3,FALSE)</f>
        <v>#N/A</v>
      </c>
      <c r="Q60" t="s">
        <v>133</v>
      </c>
      <c r="R60" s="109">
        <f t="shared" si="3"/>
        <v>0</v>
      </c>
      <c r="S60" s="110"/>
      <c r="T60" s="109" t="e">
        <f t="shared" si="4"/>
        <v>#N/A</v>
      </c>
    </row>
    <row r="61" spans="1:20" ht="17.45" customHeight="1" x14ac:dyDescent="0.2">
      <c r="A61" s="118"/>
      <c r="B61" s="119"/>
      <c r="C61" s="199"/>
      <c r="D61" s="118"/>
      <c r="E61" s="121"/>
      <c r="F61" s="121"/>
      <c r="G61" s="218"/>
      <c r="H61" s="123"/>
      <c r="I61" s="111">
        <f t="shared" si="0"/>
        <v>0</v>
      </c>
      <c r="J61" s="221">
        <f t="shared" si="1"/>
        <v>0</v>
      </c>
      <c r="K61" s="111" t="e">
        <f>VLOOKUP(F61,Listes!$G$2:$H$19,2,FALSE)</f>
        <v>#N/A</v>
      </c>
      <c r="L61" s="39" t="e">
        <f t="shared" si="2"/>
        <v>#N/A</v>
      </c>
      <c r="N61" s="24" t="e">
        <f>VLOOKUP(A61,'Composition portefeuille'!$B$2:$D$5,3,FALSE)</f>
        <v>#N/A</v>
      </c>
      <c r="O61" s="24">
        <v>100</v>
      </c>
      <c r="P61" s="24" t="e">
        <f>VLOOKUP(F61,Listes!$G$2:$I$19,3,FALSE)</f>
        <v>#N/A</v>
      </c>
      <c r="Q61" t="s">
        <v>133</v>
      </c>
      <c r="R61" s="109">
        <f t="shared" si="3"/>
        <v>0</v>
      </c>
      <c r="S61" s="110"/>
      <c r="T61" s="109" t="e">
        <f t="shared" si="4"/>
        <v>#N/A</v>
      </c>
    </row>
    <row r="62" spans="1:20" ht="17.45" customHeight="1" x14ac:dyDescent="0.2">
      <c r="A62" s="118"/>
      <c r="B62" s="119"/>
      <c r="C62" s="199"/>
      <c r="D62" s="118"/>
      <c r="E62" s="121"/>
      <c r="F62" s="121"/>
      <c r="G62" s="218"/>
      <c r="H62" s="123"/>
      <c r="I62" s="111">
        <f t="shared" si="0"/>
        <v>0</v>
      </c>
      <c r="J62" s="221">
        <f t="shared" si="1"/>
        <v>0</v>
      </c>
      <c r="K62" s="111" t="e">
        <f>VLOOKUP(F62,Listes!$G$2:$H$19,2,FALSE)</f>
        <v>#N/A</v>
      </c>
      <c r="L62" s="39" t="e">
        <f t="shared" si="2"/>
        <v>#N/A</v>
      </c>
      <c r="N62" s="24" t="e">
        <f>VLOOKUP(A62,'Composition portefeuille'!$B$2:$D$5,3,FALSE)</f>
        <v>#N/A</v>
      </c>
      <c r="O62" s="24">
        <v>100</v>
      </c>
      <c r="P62" s="24" t="e">
        <f>VLOOKUP(F62,Listes!$G$2:$I$19,3,FALSE)</f>
        <v>#N/A</v>
      </c>
      <c r="Q62" t="s">
        <v>133</v>
      </c>
      <c r="R62" s="109">
        <f t="shared" si="3"/>
        <v>0</v>
      </c>
      <c r="S62" s="110"/>
      <c r="T62" s="109" t="e">
        <f t="shared" si="4"/>
        <v>#N/A</v>
      </c>
    </row>
    <row r="63" spans="1:20" ht="17.45" customHeight="1" x14ac:dyDescent="0.2">
      <c r="A63" s="118"/>
      <c r="B63" s="119"/>
      <c r="C63" s="199"/>
      <c r="D63" s="118"/>
      <c r="E63" s="121"/>
      <c r="F63" s="121"/>
      <c r="G63" s="218"/>
      <c r="H63" s="123"/>
      <c r="I63" s="111">
        <f t="shared" si="0"/>
        <v>0</v>
      </c>
      <c r="J63" s="221">
        <f t="shared" si="1"/>
        <v>0</v>
      </c>
      <c r="K63" s="111" t="e">
        <f>VLOOKUP(F63,Listes!$G$2:$H$19,2,FALSE)</f>
        <v>#N/A</v>
      </c>
      <c r="L63" s="39" t="e">
        <f t="shared" si="2"/>
        <v>#N/A</v>
      </c>
      <c r="N63" s="24" t="e">
        <f>VLOOKUP(A63,'Composition portefeuille'!$B$2:$D$5,3,FALSE)</f>
        <v>#N/A</v>
      </c>
      <c r="O63" s="24">
        <v>100</v>
      </c>
      <c r="P63" s="24" t="e">
        <f>VLOOKUP(F63,Listes!$G$2:$I$19,3,FALSE)</f>
        <v>#N/A</v>
      </c>
      <c r="Q63" t="s">
        <v>133</v>
      </c>
      <c r="R63" s="109">
        <f t="shared" si="3"/>
        <v>0</v>
      </c>
      <c r="S63" s="110"/>
      <c r="T63" s="109" t="e">
        <f t="shared" si="4"/>
        <v>#N/A</v>
      </c>
    </row>
    <row r="64" spans="1:20" ht="17.45" customHeight="1" x14ac:dyDescent="0.2">
      <c r="A64" s="118"/>
      <c r="B64" s="119"/>
      <c r="C64" s="199"/>
      <c r="D64" s="118"/>
      <c r="E64" s="121"/>
      <c r="F64" s="121"/>
      <c r="G64" s="218"/>
      <c r="H64" s="123"/>
      <c r="I64" s="111">
        <f t="shared" si="0"/>
        <v>0</v>
      </c>
      <c r="J64" s="221">
        <f t="shared" si="1"/>
        <v>0</v>
      </c>
      <c r="K64" s="111" t="e">
        <f>VLOOKUP(F64,Listes!$G$2:$H$19,2,FALSE)</f>
        <v>#N/A</v>
      </c>
      <c r="L64" s="39" t="e">
        <f t="shared" si="2"/>
        <v>#N/A</v>
      </c>
      <c r="N64" s="24" t="e">
        <f>VLOOKUP(A64,'Composition portefeuille'!$B$2:$D$5,3,FALSE)</f>
        <v>#N/A</v>
      </c>
      <c r="O64" s="24">
        <v>100</v>
      </c>
      <c r="P64" s="24" t="e">
        <f>VLOOKUP(F64,Listes!$G$2:$I$19,3,FALSE)</f>
        <v>#N/A</v>
      </c>
      <c r="Q64" t="s">
        <v>133</v>
      </c>
      <c r="R64" s="109">
        <f t="shared" si="3"/>
        <v>0</v>
      </c>
      <c r="S64" s="110"/>
      <c r="T64" s="109" t="e">
        <f t="shared" si="4"/>
        <v>#N/A</v>
      </c>
    </row>
    <row r="65" spans="1:20" ht="17.45" customHeight="1" x14ac:dyDescent="0.2">
      <c r="A65" s="118"/>
      <c r="B65" s="119"/>
      <c r="C65" s="199"/>
      <c r="D65" s="118"/>
      <c r="E65" s="121"/>
      <c r="F65" s="121"/>
      <c r="G65" s="218"/>
      <c r="H65" s="123"/>
      <c r="I65" s="111">
        <f t="shared" si="0"/>
        <v>0</v>
      </c>
      <c r="J65" s="221">
        <f t="shared" si="1"/>
        <v>0</v>
      </c>
      <c r="K65" s="111" t="e">
        <f>VLOOKUP(F65,Listes!$G$2:$H$19,2,FALSE)</f>
        <v>#N/A</v>
      </c>
      <c r="L65" s="39" t="e">
        <f t="shared" si="2"/>
        <v>#N/A</v>
      </c>
      <c r="N65" s="24" t="e">
        <f>VLOOKUP(A65,'Composition portefeuille'!$B$2:$D$5,3,FALSE)</f>
        <v>#N/A</v>
      </c>
      <c r="O65" s="24">
        <v>100</v>
      </c>
      <c r="P65" s="24" t="e">
        <f>VLOOKUP(F65,Listes!$G$2:$I$19,3,FALSE)</f>
        <v>#N/A</v>
      </c>
      <c r="Q65" t="s">
        <v>133</v>
      </c>
      <c r="R65" s="109">
        <f t="shared" si="3"/>
        <v>0</v>
      </c>
      <c r="S65" s="110"/>
      <c r="T65" s="109" t="e">
        <f t="shared" si="4"/>
        <v>#N/A</v>
      </c>
    </row>
    <row r="66" spans="1:20" ht="17.45" customHeight="1" x14ac:dyDescent="0.2">
      <c r="A66" s="118"/>
      <c r="B66" s="119"/>
      <c r="C66" s="199"/>
      <c r="D66" s="118"/>
      <c r="E66" s="121"/>
      <c r="F66" s="121"/>
      <c r="G66" s="218"/>
      <c r="H66" s="123"/>
      <c r="I66" s="111">
        <f t="shared" si="0"/>
        <v>0</v>
      </c>
      <c r="J66" s="221">
        <f t="shared" si="1"/>
        <v>0</v>
      </c>
      <c r="K66" s="111" t="e">
        <f>VLOOKUP(F66,Listes!$G$2:$H$19,2,FALSE)</f>
        <v>#N/A</v>
      </c>
      <c r="L66" s="39" t="e">
        <f t="shared" si="2"/>
        <v>#N/A</v>
      </c>
      <c r="N66" s="24" t="e">
        <f>VLOOKUP(A66,'Composition portefeuille'!$B$2:$D$5,3,FALSE)</f>
        <v>#N/A</v>
      </c>
      <c r="O66" s="24">
        <v>100</v>
      </c>
      <c r="P66" s="24" t="e">
        <f>VLOOKUP(F66,Listes!$G$2:$I$19,3,FALSE)</f>
        <v>#N/A</v>
      </c>
      <c r="Q66" t="s">
        <v>133</v>
      </c>
      <c r="R66" s="109">
        <f t="shared" si="3"/>
        <v>0</v>
      </c>
      <c r="S66" s="110"/>
      <c r="T66" s="109" t="e">
        <f t="shared" si="4"/>
        <v>#N/A</v>
      </c>
    </row>
    <row r="67" spans="1:20" ht="17.45" customHeight="1" x14ac:dyDescent="0.2">
      <c r="A67" s="118"/>
      <c r="B67" s="119"/>
      <c r="C67" s="199"/>
      <c r="D67" s="118"/>
      <c r="E67" s="121"/>
      <c r="F67" s="121"/>
      <c r="G67" s="218"/>
      <c r="H67" s="123"/>
      <c r="I67" s="111">
        <f t="shared" ref="I67:I100" si="6">G67*H67</f>
        <v>0</v>
      </c>
      <c r="J67" s="221">
        <f t="shared" ref="J67:J100" si="7">ROUND(H67*G67*1720/12,0)</f>
        <v>0</v>
      </c>
      <c r="K67" s="111" t="e">
        <f>VLOOKUP(F67,Listes!$G$2:$H$19,2,FALSE)</f>
        <v>#N/A</v>
      </c>
      <c r="L67" s="39" t="e">
        <f t="shared" ref="L67:L100" si="8">ROUND(J67*K67,2)</f>
        <v>#N/A</v>
      </c>
      <c r="N67" s="24" t="e">
        <f>VLOOKUP(A67,'Composition portefeuille'!$B$2:$D$5,3,FALSE)</f>
        <v>#N/A</v>
      </c>
      <c r="O67" s="24">
        <v>100</v>
      </c>
      <c r="P67" s="24" t="e">
        <f>VLOOKUP(F67,Listes!$G$2:$I$19,3,FALSE)</f>
        <v>#N/A</v>
      </c>
      <c r="Q67" t="s">
        <v>133</v>
      </c>
      <c r="R67" s="109">
        <f t="shared" ref="R67:R100" si="9">J67</f>
        <v>0</v>
      </c>
      <c r="S67" s="110"/>
      <c r="T67" s="109" t="e">
        <f t="shared" ref="T67:T100" si="10">L67</f>
        <v>#N/A</v>
      </c>
    </row>
    <row r="68" spans="1:20" ht="17.45" customHeight="1" x14ac:dyDescent="0.2">
      <c r="A68" s="118"/>
      <c r="B68" s="119"/>
      <c r="C68" s="199"/>
      <c r="D68" s="118"/>
      <c r="E68" s="121"/>
      <c r="F68" s="121"/>
      <c r="G68" s="218"/>
      <c r="H68" s="123"/>
      <c r="I68" s="111">
        <f t="shared" si="6"/>
        <v>0</v>
      </c>
      <c r="J68" s="221">
        <f t="shared" si="7"/>
        <v>0</v>
      </c>
      <c r="K68" s="111" t="e">
        <f>VLOOKUP(F68,Listes!$G$2:$H$19,2,FALSE)</f>
        <v>#N/A</v>
      </c>
      <c r="L68" s="39" t="e">
        <f t="shared" si="8"/>
        <v>#N/A</v>
      </c>
      <c r="N68" s="24" t="e">
        <f>VLOOKUP(A68,'Composition portefeuille'!$B$2:$D$5,3,FALSE)</f>
        <v>#N/A</v>
      </c>
      <c r="O68" s="24">
        <v>100</v>
      </c>
      <c r="P68" s="24" t="e">
        <f>VLOOKUP(F68,Listes!$G$2:$I$19,3,FALSE)</f>
        <v>#N/A</v>
      </c>
      <c r="Q68" t="s">
        <v>133</v>
      </c>
      <c r="R68" s="109">
        <f t="shared" si="9"/>
        <v>0</v>
      </c>
      <c r="S68" s="110"/>
      <c r="T68" s="109" t="e">
        <f t="shared" si="10"/>
        <v>#N/A</v>
      </c>
    </row>
    <row r="69" spans="1:20" ht="17.45" customHeight="1" x14ac:dyDescent="0.2">
      <c r="A69" s="118"/>
      <c r="B69" s="119"/>
      <c r="C69" s="199"/>
      <c r="D69" s="118"/>
      <c r="E69" s="121"/>
      <c r="F69" s="121"/>
      <c r="G69" s="218"/>
      <c r="H69" s="123"/>
      <c r="I69" s="111">
        <f t="shared" si="6"/>
        <v>0</v>
      </c>
      <c r="J69" s="221">
        <f t="shared" si="7"/>
        <v>0</v>
      </c>
      <c r="K69" s="111" t="e">
        <f>VLOOKUP(F69,Listes!$G$2:$H$19,2,FALSE)</f>
        <v>#N/A</v>
      </c>
      <c r="L69" s="39" t="e">
        <f t="shared" si="8"/>
        <v>#N/A</v>
      </c>
      <c r="N69" s="24" t="e">
        <f>VLOOKUP(A69,'Composition portefeuille'!$B$2:$D$5,3,FALSE)</f>
        <v>#N/A</v>
      </c>
      <c r="O69" s="24">
        <v>100</v>
      </c>
      <c r="P69" s="24" t="e">
        <f>VLOOKUP(F69,Listes!$G$2:$I$19,3,FALSE)</f>
        <v>#N/A</v>
      </c>
      <c r="Q69" t="s">
        <v>133</v>
      </c>
      <c r="R69" s="109">
        <f t="shared" si="9"/>
        <v>0</v>
      </c>
      <c r="S69" s="110"/>
      <c r="T69" s="109" t="e">
        <f t="shared" si="10"/>
        <v>#N/A</v>
      </c>
    </row>
    <row r="70" spans="1:20" ht="17.45" customHeight="1" x14ac:dyDescent="0.2">
      <c r="A70" s="118"/>
      <c r="B70" s="119"/>
      <c r="C70" s="199"/>
      <c r="D70" s="118"/>
      <c r="E70" s="121"/>
      <c r="F70" s="121"/>
      <c r="G70" s="218"/>
      <c r="H70" s="123"/>
      <c r="I70" s="111">
        <f t="shared" si="6"/>
        <v>0</v>
      </c>
      <c r="J70" s="221">
        <f t="shared" si="7"/>
        <v>0</v>
      </c>
      <c r="K70" s="111" t="e">
        <f>VLOOKUP(F70,Listes!$G$2:$H$19,2,FALSE)</f>
        <v>#N/A</v>
      </c>
      <c r="L70" s="39" t="e">
        <f t="shared" si="8"/>
        <v>#N/A</v>
      </c>
      <c r="N70" s="24" t="e">
        <f>VLOOKUP(A70,'Composition portefeuille'!$B$2:$D$5,3,FALSE)</f>
        <v>#N/A</v>
      </c>
      <c r="O70" s="24">
        <v>100</v>
      </c>
      <c r="P70" s="24" t="e">
        <f>VLOOKUP(F70,Listes!$G$2:$I$19,3,FALSE)</f>
        <v>#N/A</v>
      </c>
      <c r="Q70" t="s">
        <v>133</v>
      </c>
      <c r="R70" s="109">
        <f t="shared" si="9"/>
        <v>0</v>
      </c>
      <c r="S70" s="110"/>
      <c r="T70" s="109" t="e">
        <f t="shared" si="10"/>
        <v>#N/A</v>
      </c>
    </row>
    <row r="71" spans="1:20" ht="17.45" customHeight="1" x14ac:dyDescent="0.2">
      <c r="A71" s="118"/>
      <c r="B71" s="119"/>
      <c r="C71" s="199"/>
      <c r="D71" s="118"/>
      <c r="E71" s="121"/>
      <c r="F71" s="121"/>
      <c r="G71" s="218"/>
      <c r="H71" s="123"/>
      <c r="I71" s="111">
        <f t="shared" si="6"/>
        <v>0</v>
      </c>
      <c r="J71" s="221">
        <f t="shared" si="7"/>
        <v>0</v>
      </c>
      <c r="K71" s="111" t="e">
        <f>VLOOKUP(F71,Listes!$G$2:$H$19,2,FALSE)</f>
        <v>#N/A</v>
      </c>
      <c r="L71" s="39" t="e">
        <f t="shared" si="8"/>
        <v>#N/A</v>
      </c>
      <c r="N71" s="24" t="e">
        <f>VLOOKUP(A71,'Composition portefeuille'!$B$2:$D$5,3,FALSE)</f>
        <v>#N/A</v>
      </c>
      <c r="O71" s="24">
        <v>100</v>
      </c>
      <c r="P71" s="24" t="e">
        <f>VLOOKUP(F71,Listes!$G$2:$I$19,3,FALSE)</f>
        <v>#N/A</v>
      </c>
      <c r="Q71" t="s">
        <v>133</v>
      </c>
      <c r="R71" s="109">
        <f t="shared" si="9"/>
        <v>0</v>
      </c>
      <c r="S71" s="110"/>
      <c r="T71" s="109" t="e">
        <f t="shared" si="10"/>
        <v>#N/A</v>
      </c>
    </row>
    <row r="72" spans="1:20" ht="17.45" customHeight="1" x14ac:dyDescent="0.2">
      <c r="A72" s="118"/>
      <c r="B72" s="119"/>
      <c r="C72" s="199"/>
      <c r="D72" s="118"/>
      <c r="E72" s="121"/>
      <c r="F72" s="121"/>
      <c r="G72" s="218"/>
      <c r="H72" s="123"/>
      <c r="I72" s="111">
        <f t="shared" si="6"/>
        <v>0</v>
      </c>
      <c r="J72" s="221">
        <f t="shared" si="7"/>
        <v>0</v>
      </c>
      <c r="K72" s="111" t="e">
        <f>VLOOKUP(F72,Listes!$G$2:$H$19,2,FALSE)</f>
        <v>#N/A</v>
      </c>
      <c r="L72" s="39" t="e">
        <f t="shared" si="8"/>
        <v>#N/A</v>
      </c>
      <c r="N72" s="24" t="e">
        <f>VLOOKUP(A72,'Composition portefeuille'!$B$2:$D$5,3,FALSE)</f>
        <v>#N/A</v>
      </c>
      <c r="O72" s="24">
        <v>100</v>
      </c>
      <c r="P72" s="24" t="e">
        <f>VLOOKUP(F72,Listes!$G$2:$I$19,3,FALSE)</f>
        <v>#N/A</v>
      </c>
      <c r="Q72" t="s">
        <v>133</v>
      </c>
      <c r="R72" s="109">
        <f t="shared" si="9"/>
        <v>0</v>
      </c>
      <c r="S72" s="110"/>
      <c r="T72" s="109" t="e">
        <f t="shared" si="10"/>
        <v>#N/A</v>
      </c>
    </row>
    <row r="73" spans="1:20" ht="17.45" customHeight="1" x14ac:dyDescent="0.2">
      <c r="A73" s="118"/>
      <c r="B73" s="119"/>
      <c r="C73" s="199"/>
      <c r="D73" s="118"/>
      <c r="E73" s="121"/>
      <c r="F73" s="121"/>
      <c r="G73" s="218"/>
      <c r="H73" s="123"/>
      <c r="I73" s="111">
        <f t="shared" si="6"/>
        <v>0</v>
      </c>
      <c r="J73" s="221">
        <f t="shared" si="7"/>
        <v>0</v>
      </c>
      <c r="K73" s="111" t="e">
        <f>VLOOKUP(F73,Listes!$G$2:$H$19,2,FALSE)</f>
        <v>#N/A</v>
      </c>
      <c r="L73" s="39" t="e">
        <f t="shared" si="8"/>
        <v>#N/A</v>
      </c>
      <c r="N73" s="24" t="e">
        <f>VLOOKUP(A73,'Composition portefeuille'!$B$2:$D$5,3,FALSE)</f>
        <v>#N/A</v>
      </c>
      <c r="O73" s="24">
        <v>100</v>
      </c>
      <c r="P73" s="24" t="e">
        <f>VLOOKUP(F73,Listes!$G$2:$I$19,3,FALSE)</f>
        <v>#N/A</v>
      </c>
      <c r="Q73" t="s">
        <v>133</v>
      </c>
      <c r="R73" s="109">
        <f t="shared" si="9"/>
        <v>0</v>
      </c>
      <c r="S73" s="110"/>
      <c r="T73" s="109" t="e">
        <f t="shared" si="10"/>
        <v>#N/A</v>
      </c>
    </row>
    <row r="74" spans="1:20" ht="17.45" customHeight="1" x14ac:dyDescent="0.2">
      <c r="A74" s="118"/>
      <c r="B74" s="119"/>
      <c r="C74" s="199"/>
      <c r="D74" s="118"/>
      <c r="E74" s="121"/>
      <c r="F74" s="121"/>
      <c r="G74" s="218"/>
      <c r="H74" s="123"/>
      <c r="I74" s="111">
        <f t="shared" si="6"/>
        <v>0</v>
      </c>
      <c r="J74" s="221">
        <f t="shared" si="7"/>
        <v>0</v>
      </c>
      <c r="K74" s="111" t="e">
        <f>VLOOKUP(F74,Listes!$G$2:$H$19,2,FALSE)</f>
        <v>#N/A</v>
      </c>
      <c r="L74" s="39" t="e">
        <f t="shared" si="8"/>
        <v>#N/A</v>
      </c>
      <c r="N74" s="24" t="e">
        <f>VLOOKUP(A74,'Composition portefeuille'!$B$2:$D$5,3,FALSE)</f>
        <v>#N/A</v>
      </c>
      <c r="O74" s="24">
        <v>100</v>
      </c>
      <c r="P74" s="24" t="e">
        <f>VLOOKUP(F74,Listes!$G$2:$I$19,3,FALSE)</f>
        <v>#N/A</v>
      </c>
      <c r="Q74" t="s">
        <v>133</v>
      </c>
      <c r="R74" s="109">
        <f t="shared" si="9"/>
        <v>0</v>
      </c>
      <c r="S74" s="110"/>
      <c r="T74" s="109" t="e">
        <f t="shared" si="10"/>
        <v>#N/A</v>
      </c>
    </row>
    <row r="75" spans="1:20" ht="17.45" customHeight="1" x14ac:dyDescent="0.2">
      <c r="A75" s="118"/>
      <c r="B75" s="119"/>
      <c r="C75" s="199"/>
      <c r="D75" s="118"/>
      <c r="E75" s="121"/>
      <c r="F75" s="121"/>
      <c r="G75" s="218"/>
      <c r="H75" s="123"/>
      <c r="I75" s="111">
        <f t="shared" si="6"/>
        <v>0</v>
      </c>
      <c r="J75" s="221">
        <f t="shared" si="7"/>
        <v>0</v>
      </c>
      <c r="K75" s="111" t="e">
        <f>VLOOKUP(F75,Listes!$G$2:$H$19,2,FALSE)</f>
        <v>#N/A</v>
      </c>
      <c r="L75" s="39" t="e">
        <f t="shared" si="8"/>
        <v>#N/A</v>
      </c>
      <c r="N75" s="24" t="e">
        <f>VLOOKUP(A75,'Composition portefeuille'!$B$2:$D$5,3,FALSE)</f>
        <v>#N/A</v>
      </c>
      <c r="O75" s="24">
        <v>100</v>
      </c>
      <c r="P75" s="24" t="e">
        <f>VLOOKUP(F75,Listes!$G$2:$I$19,3,FALSE)</f>
        <v>#N/A</v>
      </c>
      <c r="Q75" t="s">
        <v>133</v>
      </c>
      <c r="R75" s="109">
        <f t="shared" si="9"/>
        <v>0</v>
      </c>
      <c r="S75" s="110"/>
      <c r="T75" s="109" t="e">
        <f t="shared" si="10"/>
        <v>#N/A</v>
      </c>
    </row>
    <row r="76" spans="1:20" ht="17.45" customHeight="1" x14ac:dyDescent="0.2">
      <c r="A76" s="118"/>
      <c r="B76" s="119"/>
      <c r="C76" s="199"/>
      <c r="D76" s="118"/>
      <c r="E76" s="121"/>
      <c r="F76" s="121"/>
      <c r="G76" s="218"/>
      <c r="H76" s="123"/>
      <c r="I76" s="111">
        <f t="shared" si="6"/>
        <v>0</v>
      </c>
      <c r="J76" s="221">
        <f t="shared" si="7"/>
        <v>0</v>
      </c>
      <c r="K76" s="111" t="e">
        <f>VLOOKUP(F76,Listes!$G$2:$H$19,2,FALSE)</f>
        <v>#N/A</v>
      </c>
      <c r="L76" s="39" t="e">
        <f t="shared" si="8"/>
        <v>#N/A</v>
      </c>
      <c r="N76" s="24" t="e">
        <f>VLOOKUP(A76,'Composition portefeuille'!$B$2:$D$5,3,FALSE)</f>
        <v>#N/A</v>
      </c>
      <c r="O76" s="24">
        <v>100</v>
      </c>
      <c r="P76" s="24" t="e">
        <f>VLOOKUP(F76,Listes!$G$2:$I$19,3,FALSE)</f>
        <v>#N/A</v>
      </c>
      <c r="Q76" t="s">
        <v>133</v>
      </c>
      <c r="R76" s="109">
        <f t="shared" si="9"/>
        <v>0</v>
      </c>
      <c r="S76" s="110"/>
      <c r="T76" s="109" t="e">
        <f t="shared" si="10"/>
        <v>#N/A</v>
      </c>
    </row>
    <row r="77" spans="1:20" ht="17.45" customHeight="1" x14ac:dyDescent="0.2">
      <c r="A77" s="118"/>
      <c r="B77" s="119"/>
      <c r="C77" s="199"/>
      <c r="D77" s="118"/>
      <c r="E77" s="121"/>
      <c r="F77" s="121"/>
      <c r="G77" s="218"/>
      <c r="H77" s="123"/>
      <c r="I77" s="111">
        <f t="shared" si="6"/>
        <v>0</v>
      </c>
      <c r="J77" s="221">
        <f t="shared" si="7"/>
        <v>0</v>
      </c>
      <c r="K77" s="111" t="e">
        <f>VLOOKUP(F77,Listes!$G$2:$H$19,2,FALSE)</f>
        <v>#N/A</v>
      </c>
      <c r="L77" s="39" t="e">
        <f t="shared" si="8"/>
        <v>#N/A</v>
      </c>
      <c r="N77" s="24" t="e">
        <f>VLOOKUP(A77,'Composition portefeuille'!$B$2:$D$5,3,FALSE)</f>
        <v>#N/A</v>
      </c>
      <c r="O77" s="24">
        <v>100</v>
      </c>
      <c r="P77" s="24" t="e">
        <f>VLOOKUP(F77,Listes!$G$2:$I$19,3,FALSE)</f>
        <v>#N/A</v>
      </c>
      <c r="Q77" t="s">
        <v>133</v>
      </c>
      <c r="R77" s="109">
        <f t="shared" si="9"/>
        <v>0</v>
      </c>
      <c r="S77" s="110"/>
      <c r="T77" s="109" t="e">
        <f t="shared" si="10"/>
        <v>#N/A</v>
      </c>
    </row>
    <row r="78" spans="1:20" ht="17.45" customHeight="1" x14ac:dyDescent="0.2">
      <c r="A78" s="118"/>
      <c r="B78" s="119"/>
      <c r="C78" s="199"/>
      <c r="D78" s="118"/>
      <c r="E78" s="121"/>
      <c r="F78" s="121"/>
      <c r="G78" s="218"/>
      <c r="H78" s="123"/>
      <c r="I78" s="111">
        <f t="shared" si="6"/>
        <v>0</v>
      </c>
      <c r="J78" s="221">
        <f t="shared" si="7"/>
        <v>0</v>
      </c>
      <c r="K78" s="111" t="e">
        <f>VLOOKUP(F78,Listes!$G$2:$H$19,2,FALSE)</f>
        <v>#N/A</v>
      </c>
      <c r="L78" s="39" t="e">
        <f t="shared" si="8"/>
        <v>#N/A</v>
      </c>
      <c r="N78" s="24" t="e">
        <f>VLOOKUP(A78,'Composition portefeuille'!$B$2:$D$5,3,FALSE)</f>
        <v>#N/A</v>
      </c>
      <c r="O78" s="24">
        <v>100</v>
      </c>
      <c r="P78" s="24" t="e">
        <f>VLOOKUP(F78,Listes!$G$2:$I$19,3,FALSE)</f>
        <v>#N/A</v>
      </c>
      <c r="Q78" t="s">
        <v>133</v>
      </c>
      <c r="R78" s="109">
        <f t="shared" si="9"/>
        <v>0</v>
      </c>
      <c r="S78" s="110"/>
      <c r="T78" s="109" t="e">
        <f t="shared" si="10"/>
        <v>#N/A</v>
      </c>
    </row>
    <row r="79" spans="1:20" ht="17.45" customHeight="1" x14ac:dyDescent="0.2">
      <c r="A79" s="118"/>
      <c r="B79" s="119"/>
      <c r="C79" s="199"/>
      <c r="D79" s="118"/>
      <c r="E79" s="121"/>
      <c r="F79" s="121"/>
      <c r="G79" s="218"/>
      <c r="H79" s="123"/>
      <c r="I79" s="111">
        <f t="shared" si="6"/>
        <v>0</v>
      </c>
      <c r="J79" s="221">
        <f t="shared" si="7"/>
        <v>0</v>
      </c>
      <c r="K79" s="111" t="e">
        <f>VLOOKUP(F79,Listes!$G$2:$H$19,2,FALSE)</f>
        <v>#N/A</v>
      </c>
      <c r="L79" s="39" t="e">
        <f t="shared" si="8"/>
        <v>#N/A</v>
      </c>
      <c r="N79" s="24" t="e">
        <f>VLOOKUP(A79,'Composition portefeuille'!$B$2:$D$5,3,FALSE)</f>
        <v>#N/A</v>
      </c>
      <c r="O79" s="24">
        <v>100</v>
      </c>
      <c r="P79" s="24" t="e">
        <f>VLOOKUP(F79,Listes!$G$2:$I$19,3,FALSE)</f>
        <v>#N/A</v>
      </c>
      <c r="Q79" t="s">
        <v>133</v>
      </c>
      <c r="R79" s="109">
        <f t="shared" si="9"/>
        <v>0</v>
      </c>
      <c r="S79" s="110"/>
      <c r="T79" s="109" t="e">
        <f t="shared" si="10"/>
        <v>#N/A</v>
      </c>
    </row>
    <row r="80" spans="1:20" ht="17.45" customHeight="1" x14ac:dyDescent="0.2">
      <c r="A80" s="118"/>
      <c r="B80" s="119"/>
      <c r="C80" s="199"/>
      <c r="D80" s="118"/>
      <c r="E80" s="121"/>
      <c r="F80" s="121"/>
      <c r="G80" s="218"/>
      <c r="H80" s="123"/>
      <c r="I80" s="111">
        <f t="shared" si="6"/>
        <v>0</v>
      </c>
      <c r="J80" s="221">
        <f t="shared" si="7"/>
        <v>0</v>
      </c>
      <c r="K80" s="111" t="e">
        <f>VLOOKUP(F80,Listes!$G$2:$H$19,2,FALSE)</f>
        <v>#N/A</v>
      </c>
      <c r="L80" s="39" t="e">
        <f t="shared" si="8"/>
        <v>#N/A</v>
      </c>
      <c r="N80" s="24" t="e">
        <f>VLOOKUP(A80,'Composition portefeuille'!$B$2:$D$5,3,FALSE)</f>
        <v>#N/A</v>
      </c>
      <c r="O80" s="24">
        <v>100</v>
      </c>
      <c r="P80" s="24" t="e">
        <f>VLOOKUP(F80,Listes!$G$2:$I$19,3,FALSE)</f>
        <v>#N/A</v>
      </c>
      <c r="Q80" t="s">
        <v>133</v>
      </c>
      <c r="R80" s="109">
        <f t="shared" si="9"/>
        <v>0</v>
      </c>
      <c r="S80" s="110"/>
      <c r="T80" s="109" t="e">
        <f t="shared" si="10"/>
        <v>#N/A</v>
      </c>
    </row>
    <row r="81" spans="1:20" ht="17.45" customHeight="1" x14ac:dyDescent="0.2">
      <c r="A81" s="118"/>
      <c r="B81" s="119"/>
      <c r="C81" s="199"/>
      <c r="D81" s="118"/>
      <c r="E81" s="121"/>
      <c r="F81" s="121"/>
      <c r="G81" s="218"/>
      <c r="H81" s="123"/>
      <c r="I81" s="111">
        <f t="shared" si="6"/>
        <v>0</v>
      </c>
      <c r="J81" s="221">
        <f t="shared" si="7"/>
        <v>0</v>
      </c>
      <c r="K81" s="111" t="e">
        <f>VLOOKUP(F81,Listes!$G$2:$H$19,2,FALSE)</f>
        <v>#N/A</v>
      </c>
      <c r="L81" s="39" t="e">
        <f t="shared" si="8"/>
        <v>#N/A</v>
      </c>
      <c r="N81" s="24" t="e">
        <f>VLOOKUP(A81,'Composition portefeuille'!$B$2:$D$5,3,FALSE)</f>
        <v>#N/A</v>
      </c>
      <c r="O81" s="24">
        <v>100</v>
      </c>
      <c r="P81" s="24" t="e">
        <f>VLOOKUP(F81,Listes!$G$2:$I$19,3,FALSE)</f>
        <v>#N/A</v>
      </c>
      <c r="Q81" t="s">
        <v>133</v>
      </c>
      <c r="R81" s="109">
        <f t="shared" si="9"/>
        <v>0</v>
      </c>
      <c r="S81" s="110"/>
      <c r="T81" s="109" t="e">
        <f t="shared" si="10"/>
        <v>#N/A</v>
      </c>
    </row>
    <row r="82" spans="1:20" ht="17.45" customHeight="1" x14ac:dyDescent="0.2">
      <c r="A82" s="118"/>
      <c r="B82" s="119"/>
      <c r="C82" s="199"/>
      <c r="D82" s="118"/>
      <c r="E82" s="121"/>
      <c r="F82" s="121"/>
      <c r="G82" s="218"/>
      <c r="H82" s="123"/>
      <c r="I82" s="111">
        <f t="shared" si="6"/>
        <v>0</v>
      </c>
      <c r="J82" s="221">
        <f t="shared" si="7"/>
        <v>0</v>
      </c>
      <c r="K82" s="111" t="e">
        <f>VLOOKUP(F82,Listes!$G$2:$H$19,2,FALSE)</f>
        <v>#N/A</v>
      </c>
      <c r="L82" s="39" t="e">
        <f t="shared" si="8"/>
        <v>#N/A</v>
      </c>
      <c r="N82" s="24" t="e">
        <f>VLOOKUP(A82,'Composition portefeuille'!$B$2:$D$5,3,FALSE)</f>
        <v>#N/A</v>
      </c>
      <c r="O82" s="24">
        <v>100</v>
      </c>
      <c r="P82" s="24" t="e">
        <f>VLOOKUP(F82,Listes!$G$2:$I$19,3,FALSE)</f>
        <v>#N/A</v>
      </c>
      <c r="Q82" t="s">
        <v>133</v>
      </c>
      <c r="R82" s="109">
        <f t="shared" si="9"/>
        <v>0</v>
      </c>
      <c r="S82" s="110"/>
      <c r="T82" s="109" t="e">
        <f t="shared" si="10"/>
        <v>#N/A</v>
      </c>
    </row>
    <row r="83" spans="1:20" ht="17.45" customHeight="1" x14ac:dyDescent="0.2">
      <c r="A83" s="118"/>
      <c r="B83" s="119"/>
      <c r="C83" s="199"/>
      <c r="D83" s="118"/>
      <c r="E83" s="121"/>
      <c r="F83" s="121"/>
      <c r="G83" s="218"/>
      <c r="H83" s="123"/>
      <c r="I83" s="111">
        <f t="shared" si="6"/>
        <v>0</v>
      </c>
      <c r="J83" s="221">
        <f t="shared" si="7"/>
        <v>0</v>
      </c>
      <c r="K83" s="111" t="e">
        <f>VLOOKUP(F83,Listes!$G$2:$H$19,2,FALSE)</f>
        <v>#N/A</v>
      </c>
      <c r="L83" s="39" t="e">
        <f t="shared" si="8"/>
        <v>#N/A</v>
      </c>
      <c r="N83" s="24" t="e">
        <f>VLOOKUP(A83,'Composition portefeuille'!$B$2:$D$5,3,FALSE)</f>
        <v>#N/A</v>
      </c>
      <c r="O83" s="24">
        <v>100</v>
      </c>
      <c r="P83" s="24" t="e">
        <f>VLOOKUP(F83,Listes!$G$2:$I$19,3,FALSE)</f>
        <v>#N/A</v>
      </c>
      <c r="Q83" t="s">
        <v>133</v>
      </c>
      <c r="R83" s="109">
        <f t="shared" si="9"/>
        <v>0</v>
      </c>
      <c r="S83" s="110"/>
      <c r="T83" s="109" t="e">
        <f t="shared" si="10"/>
        <v>#N/A</v>
      </c>
    </row>
    <row r="84" spans="1:20" ht="17.45" customHeight="1" x14ac:dyDescent="0.2">
      <c r="A84" s="118"/>
      <c r="B84" s="119"/>
      <c r="C84" s="199"/>
      <c r="D84" s="118"/>
      <c r="E84" s="121"/>
      <c r="F84" s="121"/>
      <c r="G84" s="218"/>
      <c r="H84" s="123"/>
      <c r="I84" s="111">
        <f t="shared" si="6"/>
        <v>0</v>
      </c>
      <c r="J84" s="221">
        <f t="shared" si="7"/>
        <v>0</v>
      </c>
      <c r="K84" s="111" t="e">
        <f>VLOOKUP(F84,Listes!$G$2:$H$19,2,FALSE)</f>
        <v>#N/A</v>
      </c>
      <c r="L84" s="39" t="e">
        <f t="shared" si="8"/>
        <v>#N/A</v>
      </c>
      <c r="N84" s="24" t="e">
        <f>VLOOKUP(A84,'Composition portefeuille'!$B$2:$D$5,3,FALSE)</f>
        <v>#N/A</v>
      </c>
      <c r="O84" s="24">
        <v>100</v>
      </c>
      <c r="P84" s="24" t="e">
        <f>VLOOKUP(F84,Listes!$G$2:$I$19,3,FALSE)</f>
        <v>#N/A</v>
      </c>
      <c r="Q84" t="s">
        <v>133</v>
      </c>
      <c r="R84" s="109">
        <f t="shared" si="9"/>
        <v>0</v>
      </c>
      <c r="S84" s="110"/>
      <c r="T84" s="109" t="e">
        <f t="shared" si="10"/>
        <v>#N/A</v>
      </c>
    </row>
    <row r="85" spans="1:20" ht="17.45" customHeight="1" x14ac:dyDescent="0.2">
      <c r="A85" s="118"/>
      <c r="B85" s="119"/>
      <c r="C85" s="199"/>
      <c r="D85" s="118"/>
      <c r="E85" s="121"/>
      <c r="F85" s="121"/>
      <c r="G85" s="218"/>
      <c r="H85" s="123"/>
      <c r="I85" s="111">
        <f t="shared" si="6"/>
        <v>0</v>
      </c>
      <c r="J85" s="221">
        <f t="shared" si="7"/>
        <v>0</v>
      </c>
      <c r="K85" s="111" t="e">
        <f>VLOOKUP(F85,Listes!$G$2:$H$19,2,FALSE)</f>
        <v>#N/A</v>
      </c>
      <c r="L85" s="39" t="e">
        <f t="shared" si="8"/>
        <v>#N/A</v>
      </c>
      <c r="N85" s="24" t="e">
        <f>VLOOKUP(A85,'Composition portefeuille'!$B$2:$D$5,3,FALSE)</f>
        <v>#N/A</v>
      </c>
      <c r="O85" s="24">
        <v>100</v>
      </c>
      <c r="P85" s="24" t="e">
        <f>VLOOKUP(F85,Listes!$G$2:$I$19,3,FALSE)</f>
        <v>#N/A</v>
      </c>
      <c r="Q85" t="s">
        <v>133</v>
      </c>
      <c r="R85" s="109">
        <f t="shared" si="9"/>
        <v>0</v>
      </c>
      <c r="S85" s="110"/>
      <c r="T85" s="109" t="e">
        <f t="shared" si="10"/>
        <v>#N/A</v>
      </c>
    </row>
    <row r="86" spans="1:20" ht="17.45" customHeight="1" x14ac:dyDescent="0.2">
      <c r="A86" s="118"/>
      <c r="B86" s="119"/>
      <c r="C86" s="199"/>
      <c r="D86" s="118"/>
      <c r="E86" s="121"/>
      <c r="F86" s="121"/>
      <c r="G86" s="218"/>
      <c r="H86" s="123"/>
      <c r="I86" s="111">
        <f t="shared" si="6"/>
        <v>0</v>
      </c>
      <c r="J86" s="221">
        <f t="shared" si="7"/>
        <v>0</v>
      </c>
      <c r="K86" s="111" t="e">
        <f>VLOOKUP(F86,Listes!$G$2:$H$19,2,FALSE)</f>
        <v>#N/A</v>
      </c>
      <c r="L86" s="39" t="e">
        <f t="shared" si="8"/>
        <v>#N/A</v>
      </c>
      <c r="N86" s="24" t="e">
        <f>VLOOKUP(A86,'Composition portefeuille'!$B$2:$D$5,3,FALSE)</f>
        <v>#N/A</v>
      </c>
      <c r="O86" s="24">
        <v>100</v>
      </c>
      <c r="P86" s="24" t="e">
        <f>VLOOKUP(F86,Listes!$G$2:$I$19,3,FALSE)</f>
        <v>#N/A</v>
      </c>
      <c r="Q86" t="s">
        <v>133</v>
      </c>
      <c r="R86" s="109">
        <f t="shared" si="9"/>
        <v>0</v>
      </c>
      <c r="S86" s="110"/>
      <c r="T86" s="109" t="e">
        <f t="shared" si="10"/>
        <v>#N/A</v>
      </c>
    </row>
    <row r="87" spans="1:20" ht="17.45" customHeight="1" x14ac:dyDescent="0.2">
      <c r="A87" s="118"/>
      <c r="B87" s="119"/>
      <c r="C87" s="199"/>
      <c r="D87" s="118"/>
      <c r="E87" s="121"/>
      <c r="F87" s="121"/>
      <c r="G87" s="218"/>
      <c r="H87" s="123"/>
      <c r="I87" s="111">
        <f t="shared" si="6"/>
        <v>0</v>
      </c>
      <c r="J87" s="221">
        <f t="shared" si="7"/>
        <v>0</v>
      </c>
      <c r="K87" s="111" t="e">
        <f>VLOOKUP(F87,Listes!$G$2:$H$19,2,FALSE)</f>
        <v>#N/A</v>
      </c>
      <c r="L87" s="39" t="e">
        <f t="shared" si="8"/>
        <v>#N/A</v>
      </c>
      <c r="N87" s="24" t="e">
        <f>VLOOKUP(A87,'Composition portefeuille'!$B$2:$D$5,3,FALSE)</f>
        <v>#N/A</v>
      </c>
      <c r="O87" s="24">
        <v>100</v>
      </c>
      <c r="P87" s="24" t="e">
        <f>VLOOKUP(F87,Listes!$G$2:$I$19,3,FALSE)</f>
        <v>#N/A</v>
      </c>
      <c r="Q87" t="s">
        <v>133</v>
      </c>
      <c r="R87" s="109">
        <f t="shared" si="9"/>
        <v>0</v>
      </c>
      <c r="S87" s="110"/>
      <c r="T87" s="109" t="e">
        <f t="shared" si="10"/>
        <v>#N/A</v>
      </c>
    </row>
    <row r="88" spans="1:20" ht="17.45" customHeight="1" x14ac:dyDescent="0.2">
      <c r="A88" s="118"/>
      <c r="B88" s="119"/>
      <c r="C88" s="199"/>
      <c r="D88" s="118"/>
      <c r="E88" s="121"/>
      <c r="F88" s="121"/>
      <c r="G88" s="218"/>
      <c r="H88" s="123"/>
      <c r="I88" s="111">
        <f t="shared" si="6"/>
        <v>0</v>
      </c>
      <c r="J88" s="221">
        <f t="shared" si="7"/>
        <v>0</v>
      </c>
      <c r="K88" s="111" t="e">
        <f>VLOOKUP(F88,Listes!$G$2:$H$19,2,FALSE)</f>
        <v>#N/A</v>
      </c>
      <c r="L88" s="39" t="e">
        <f t="shared" si="8"/>
        <v>#N/A</v>
      </c>
      <c r="N88" s="24" t="e">
        <f>VLOOKUP(A88,'Composition portefeuille'!$B$2:$D$5,3,FALSE)</f>
        <v>#N/A</v>
      </c>
      <c r="O88" s="24">
        <v>100</v>
      </c>
      <c r="P88" s="24" t="e">
        <f>VLOOKUP(F88,Listes!$G$2:$I$19,3,FALSE)</f>
        <v>#N/A</v>
      </c>
      <c r="Q88" t="s">
        <v>133</v>
      </c>
      <c r="R88" s="109">
        <f t="shared" si="9"/>
        <v>0</v>
      </c>
      <c r="S88" s="110"/>
      <c r="T88" s="109" t="e">
        <f t="shared" si="10"/>
        <v>#N/A</v>
      </c>
    </row>
    <row r="89" spans="1:20" ht="17.45" customHeight="1" x14ac:dyDescent="0.2">
      <c r="A89" s="118"/>
      <c r="B89" s="119"/>
      <c r="C89" s="199"/>
      <c r="D89" s="118"/>
      <c r="E89" s="121"/>
      <c r="F89" s="121"/>
      <c r="G89" s="218"/>
      <c r="H89" s="123"/>
      <c r="I89" s="111">
        <f t="shared" si="6"/>
        <v>0</v>
      </c>
      <c r="J89" s="221">
        <f t="shared" si="7"/>
        <v>0</v>
      </c>
      <c r="K89" s="111" t="e">
        <f>VLOOKUP(F89,Listes!$G$2:$H$19,2,FALSE)</f>
        <v>#N/A</v>
      </c>
      <c r="L89" s="39" t="e">
        <f t="shared" si="8"/>
        <v>#N/A</v>
      </c>
      <c r="N89" s="24" t="e">
        <f>VLOOKUP(A89,'Composition portefeuille'!$B$2:$D$5,3,FALSE)</f>
        <v>#N/A</v>
      </c>
      <c r="O89" s="24">
        <v>100</v>
      </c>
      <c r="P89" s="24" t="e">
        <f>VLOOKUP(F89,Listes!$G$2:$I$19,3,FALSE)</f>
        <v>#N/A</v>
      </c>
      <c r="Q89" t="s">
        <v>133</v>
      </c>
      <c r="R89" s="109">
        <f t="shared" si="9"/>
        <v>0</v>
      </c>
      <c r="S89" s="110"/>
      <c r="T89" s="109" t="e">
        <f t="shared" si="10"/>
        <v>#N/A</v>
      </c>
    </row>
    <row r="90" spans="1:20" ht="17.45" customHeight="1" x14ac:dyDescent="0.2">
      <c r="A90" s="118"/>
      <c r="B90" s="119"/>
      <c r="C90" s="199"/>
      <c r="D90" s="118"/>
      <c r="E90" s="121"/>
      <c r="F90" s="121"/>
      <c r="G90" s="218"/>
      <c r="H90" s="123"/>
      <c r="I90" s="111">
        <f t="shared" si="6"/>
        <v>0</v>
      </c>
      <c r="J90" s="221">
        <f t="shared" si="7"/>
        <v>0</v>
      </c>
      <c r="K90" s="111" t="e">
        <f>VLOOKUP(F90,Listes!$G$2:$H$19,2,FALSE)</f>
        <v>#N/A</v>
      </c>
      <c r="L90" s="39" t="e">
        <f t="shared" si="8"/>
        <v>#N/A</v>
      </c>
      <c r="N90" s="24" t="e">
        <f>VLOOKUP(A90,'Composition portefeuille'!$B$2:$D$5,3,FALSE)</f>
        <v>#N/A</v>
      </c>
      <c r="O90" s="24">
        <v>100</v>
      </c>
      <c r="P90" s="24" t="e">
        <f>VLOOKUP(F90,Listes!$G$2:$I$19,3,FALSE)</f>
        <v>#N/A</v>
      </c>
      <c r="Q90" t="s">
        <v>133</v>
      </c>
      <c r="R90" s="109">
        <f t="shared" si="9"/>
        <v>0</v>
      </c>
      <c r="S90" s="110"/>
      <c r="T90" s="109" t="e">
        <f t="shared" si="10"/>
        <v>#N/A</v>
      </c>
    </row>
    <row r="91" spans="1:20" ht="17.45" customHeight="1" x14ac:dyDescent="0.2">
      <c r="A91" s="118"/>
      <c r="B91" s="119"/>
      <c r="C91" s="199"/>
      <c r="D91" s="118"/>
      <c r="E91" s="121"/>
      <c r="F91" s="121"/>
      <c r="G91" s="218"/>
      <c r="H91" s="123"/>
      <c r="I91" s="111">
        <f t="shared" si="6"/>
        <v>0</v>
      </c>
      <c r="J91" s="221">
        <f t="shared" si="7"/>
        <v>0</v>
      </c>
      <c r="K91" s="111" t="e">
        <f>VLOOKUP(F91,Listes!$G$2:$H$19,2,FALSE)</f>
        <v>#N/A</v>
      </c>
      <c r="L91" s="39" t="e">
        <f t="shared" si="8"/>
        <v>#N/A</v>
      </c>
      <c r="N91" s="24" t="e">
        <f>VLOOKUP(A91,'Composition portefeuille'!$B$2:$D$5,3,FALSE)</f>
        <v>#N/A</v>
      </c>
      <c r="O91" s="24">
        <v>100</v>
      </c>
      <c r="P91" s="24" t="e">
        <f>VLOOKUP(F91,Listes!$G$2:$I$19,3,FALSE)</f>
        <v>#N/A</v>
      </c>
      <c r="Q91" t="s">
        <v>133</v>
      </c>
      <c r="R91" s="109">
        <f t="shared" si="9"/>
        <v>0</v>
      </c>
      <c r="S91" s="110"/>
      <c r="T91" s="109" t="e">
        <f t="shared" si="10"/>
        <v>#N/A</v>
      </c>
    </row>
    <row r="92" spans="1:20" ht="17.45" customHeight="1" x14ac:dyDescent="0.2">
      <c r="A92" s="118"/>
      <c r="B92" s="119"/>
      <c r="C92" s="199"/>
      <c r="D92" s="118"/>
      <c r="E92" s="121"/>
      <c r="F92" s="121"/>
      <c r="G92" s="218"/>
      <c r="H92" s="123"/>
      <c r="I92" s="111">
        <f t="shared" si="6"/>
        <v>0</v>
      </c>
      <c r="J92" s="221">
        <f t="shared" si="7"/>
        <v>0</v>
      </c>
      <c r="K92" s="111" t="e">
        <f>VLOOKUP(F92,Listes!$G$2:$H$19,2,FALSE)</f>
        <v>#N/A</v>
      </c>
      <c r="L92" s="39" t="e">
        <f t="shared" si="8"/>
        <v>#N/A</v>
      </c>
      <c r="N92" s="24" t="e">
        <f>VLOOKUP(A92,'Composition portefeuille'!$B$2:$D$5,3,FALSE)</f>
        <v>#N/A</v>
      </c>
      <c r="O92" s="24">
        <v>100</v>
      </c>
      <c r="P92" s="24" t="e">
        <f>VLOOKUP(F92,Listes!$G$2:$I$19,3,FALSE)</f>
        <v>#N/A</v>
      </c>
      <c r="Q92" t="s">
        <v>133</v>
      </c>
      <c r="R92" s="109">
        <f t="shared" si="9"/>
        <v>0</v>
      </c>
      <c r="S92" s="110"/>
      <c r="T92" s="109" t="e">
        <f t="shared" si="10"/>
        <v>#N/A</v>
      </c>
    </row>
    <row r="93" spans="1:20" ht="17.45" customHeight="1" x14ac:dyDescent="0.2">
      <c r="A93" s="118"/>
      <c r="B93" s="119"/>
      <c r="C93" s="199"/>
      <c r="D93" s="118"/>
      <c r="E93" s="121"/>
      <c r="F93" s="121"/>
      <c r="G93" s="218"/>
      <c r="H93" s="123"/>
      <c r="I93" s="111">
        <f t="shared" si="6"/>
        <v>0</v>
      </c>
      <c r="J93" s="221">
        <f t="shared" si="7"/>
        <v>0</v>
      </c>
      <c r="K93" s="111" t="e">
        <f>VLOOKUP(F93,Listes!$G$2:$H$19,2,FALSE)</f>
        <v>#N/A</v>
      </c>
      <c r="L93" s="39" t="e">
        <f t="shared" si="8"/>
        <v>#N/A</v>
      </c>
      <c r="N93" s="24" t="e">
        <f>VLOOKUP(A93,'Composition portefeuille'!$B$2:$D$5,3,FALSE)</f>
        <v>#N/A</v>
      </c>
      <c r="O93" s="24">
        <v>100</v>
      </c>
      <c r="P93" s="24" t="e">
        <f>VLOOKUP(F93,Listes!$G$2:$I$19,3,FALSE)</f>
        <v>#N/A</v>
      </c>
      <c r="Q93" t="s">
        <v>133</v>
      </c>
      <c r="R93" s="109">
        <f t="shared" si="9"/>
        <v>0</v>
      </c>
      <c r="S93" s="110"/>
      <c r="T93" s="109" t="e">
        <f t="shared" si="10"/>
        <v>#N/A</v>
      </c>
    </row>
    <row r="94" spans="1:20" ht="17.45" customHeight="1" x14ac:dyDescent="0.2">
      <c r="A94" s="118"/>
      <c r="B94" s="119"/>
      <c r="C94" s="199"/>
      <c r="D94" s="118"/>
      <c r="E94" s="121"/>
      <c r="F94" s="121"/>
      <c r="G94" s="218"/>
      <c r="H94" s="123"/>
      <c r="I94" s="111">
        <f t="shared" si="6"/>
        <v>0</v>
      </c>
      <c r="J94" s="221">
        <f t="shared" si="7"/>
        <v>0</v>
      </c>
      <c r="K94" s="111" t="e">
        <f>VLOOKUP(F94,Listes!$G$2:$H$19,2,FALSE)</f>
        <v>#N/A</v>
      </c>
      <c r="L94" s="39" t="e">
        <f t="shared" si="8"/>
        <v>#N/A</v>
      </c>
      <c r="N94" s="24" t="e">
        <f>VLOOKUP(A94,'Composition portefeuille'!$B$2:$D$5,3,FALSE)</f>
        <v>#N/A</v>
      </c>
      <c r="O94" s="24">
        <v>100</v>
      </c>
      <c r="P94" s="24" t="e">
        <f>VLOOKUP(F94,Listes!$G$2:$I$19,3,FALSE)</f>
        <v>#N/A</v>
      </c>
      <c r="Q94" t="s">
        <v>133</v>
      </c>
      <c r="R94" s="109">
        <f t="shared" si="9"/>
        <v>0</v>
      </c>
      <c r="S94" s="110"/>
      <c r="T94" s="109" t="e">
        <f t="shared" si="10"/>
        <v>#N/A</v>
      </c>
    </row>
    <row r="95" spans="1:20" ht="17.45" customHeight="1" x14ac:dyDescent="0.2">
      <c r="A95" s="118"/>
      <c r="B95" s="119"/>
      <c r="C95" s="199"/>
      <c r="D95" s="118"/>
      <c r="E95" s="121"/>
      <c r="F95" s="121"/>
      <c r="G95" s="218"/>
      <c r="H95" s="123"/>
      <c r="I95" s="111">
        <f t="shared" si="6"/>
        <v>0</v>
      </c>
      <c r="J95" s="221">
        <f t="shared" si="7"/>
        <v>0</v>
      </c>
      <c r="K95" s="111" t="e">
        <f>VLOOKUP(F95,Listes!$G$2:$H$19,2,FALSE)</f>
        <v>#N/A</v>
      </c>
      <c r="L95" s="39" t="e">
        <f t="shared" si="8"/>
        <v>#N/A</v>
      </c>
      <c r="N95" s="24" t="e">
        <f>VLOOKUP(A95,'Composition portefeuille'!$B$2:$D$5,3,FALSE)</f>
        <v>#N/A</v>
      </c>
      <c r="O95" s="24">
        <v>100</v>
      </c>
      <c r="P95" s="24" t="e">
        <f>VLOOKUP(F95,Listes!$G$2:$I$19,3,FALSE)</f>
        <v>#N/A</v>
      </c>
      <c r="Q95" t="s">
        <v>133</v>
      </c>
      <c r="R95" s="109">
        <f t="shared" si="9"/>
        <v>0</v>
      </c>
      <c r="S95" s="110"/>
      <c r="T95" s="109" t="e">
        <f t="shared" si="10"/>
        <v>#N/A</v>
      </c>
    </row>
    <row r="96" spans="1:20" ht="17.45" customHeight="1" x14ac:dyDescent="0.2">
      <c r="A96" s="118"/>
      <c r="B96" s="119"/>
      <c r="C96" s="199"/>
      <c r="D96" s="118"/>
      <c r="E96" s="121"/>
      <c r="F96" s="121"/>
      <c r="G96" s="218"/>
      <c r="H96" s="123"/>
      <c r="I96" s="111">
        <f t="shared" si="6"/>
        <v>0</v>
      </c>
      <c r="J96" s="221">
        <f t="shared" si="7"/>
        <v>0</v>
      </c>
      <c r="K96" s="111" t="e">
        <f>VLOOKUP(F96,Listes!$G$2:$H$19,2,FALSE)</f>
        <v>#N/A</v>
      </c>
      <c r="L96" s="39" t="e">
        <f t="shared" si="8"/>
        <v>#N/A</v>
      </c>
      <c r="N96" s="24" t="e">
        <f>VLOOKUP(A96,'Composition portefeuille'!$B$2:$D$5,3,FALSE)</f>
        <v>#N/A</v>
      </c>
      <c r="O96" s="24">
        <v>100</v>
      </c>
      <c r="P96" s="24" t="e">
        <f>VLOOKUP(F96,Listes!$G$2:$I$19,3,FALSE)</f>
        <v>#N/A</v>
      </c>
      <c r="Q96" t="s">
        <v>133</v>
      </c>
      <c r="R96" s="109">
        <f t="shared" si="9"/>
        <v>0</v>
      </c>
      <c r="S96" s="110"/>
      <c r="T96" s="109" t="e">
        <f t="shared" si="10"/>
        <v>#N/A</v>
      </c>
    </row>
    <row r="97" spans="1:20" ht="17.45" customHeight="1" x14ac:dyDescent="0.2">
      <c r="A97" s="118"/>
      <c r="B97" s="119"/>
      <c r="C97" s="199"/>
      <c r="D97" s="118"/>
      <c r="E97" s="121"/>
      <c r="F97" s="121"/>
      <c r="G97" s="218"/>
      <c r="H97" s="123"/>
      <c r="I97" s="111">
        <f t="shared" si="6"/>
        <v>0</v>
      </c>
      <c r="J97" s="221">
        <f t="shared" si="7"/>
        <v>0</v>
      </c>
      <c r="K97" s="111" t="e">
        <f>VLOOKUP(F97,Listes!$G$2:$H$19,2,FALSE)</f>
        <v>#N/A</v>
      </c>
      <c r="L97" s="39" t="e">
        <f t="shared" si="8"/>
        <v>#N/A</v>
      </c>
      <c r="N97" s="24" t="e">
        <f>VLOOKUP(A97,'Composition portefeuille'!$B$2:$D$5,3,FALSE)</f>
        <v>#N/A</v>
      </c>
      <c r="O97" s="24">
        <v>100</v>
      </c>
      <c r="P97" s="24" t="e">
        <f>VLOOKUP(F97,Listes!$G$2:$I$19,3,FALSE)</f>
        <v>#N/A</v>
      </c>
      <c r="Q97" t="s">
        <v>133</v>
      </c>
      <c r="R97" s="109">
        <f t="shared" si="9"/>
        <v>0</v>
      </c>
      <c r="S97" s="110"/>
      <c r="T97" s="109" t="e">
        <f t="shared" si="10"/>
        <v>#N/A</v>
      </c>
    </row>
    <row r="98" spans="1:20" ht="17.45" customHeight="1" x14ac:dyDescent="0.2">
      <c r="A98" s="118"/>
      <c r="B98" s="119"/>
      <c r="C98" s="199"/>
      <c r="D98" s="118"/>
      <c r="E98" s="121"/>
      <c r="F98" s="121"/>
      <c r="G98" s="218"/>
      <c r="H98" s="123"/>
      <c r="I98" s="111">
        <f t="shared" si="6"/>
        <v>0</v>
      </c>
      <c r="J98" s="221">
        <f t="shared" si="7"/>
        <v>0</v>
      </c>
      <c r="K98" s="111" t="e">
        <f>VLOOKUP(F98,Listes!$G$2:$H$19,2,FALSE)</f>
        <v>#N/A</v>
      </c>
      <c r="L98" s="39" t="e">
        <f t="shared" si="8"/>
        <v>#N/A</v>
      </c>
      <c r="N98" s="24" t="e">
        <f>VLOOKUP(A98,'Composition portefeuille'!$B$2:$D$5,3,FALSE)</f>
        <v>#N/A</v>
      </c>
      <c r="O98" s="24">
        <v>100</v>
      </c>
      <c r="P98" s="24" t="e">
        <f>VLOOKUP(F98,Listes!$G$2:$I$19,3,FALSE)</f>
        <v>#N/A</v>
      </c>
      <c r="Q98" t="s">
        <v>133</v>
      </c>
      <c r="R98" s="109">
        <f t="shared" si="9"/>
        <v>0</v>
      </c>
      <c r="S98" s="110"/>
      <c r="T98" s="109" t="e">
        <f t="shared" si="10"/>
        <v>#N/A</v>
      </c>
    </row>
    <row r="99" spans="1:20" ht="17.45" customHeight="1" x14ac:dyDescent="0.2">
      <c r="A99" s="118"/>
      <c r="B99" s="119"/>
      <c r="C99" s="199"/>
      <c r="D99" s="118"/>
      <c r="E99" s="121"/>
      <c r="F99" s="121"/>
      <c r="G99" s="218"/>
      <c r="H99" s="123"/>
      <c r="I99" s="111">
        <f t="shared" si="6"/>
        <v>0</v>
      </c>
      <c r="J99" s="221">
        <f t="shared" si="7"/>
        <v>0</v>
      </c>
      <c r="K99" s="111" t="e">
        <f>VLOOKUP(F99,Listes!$G$2:$H$19,2,FALSE)</f>
        <v>#N/A</v>
      </c>
      <c r="L99" s="39" t="e">
        <f t="shared" si="8"/>
        <v>#N/A</v>
      </c>
      <c r="N99" s="24" t="e">
        <f>VLOOKUP(A99,'Composition portefeuille'!$B$2:$D$5,3,FALSE)</f>
        <v>#N/A</v>
      </c>
      <c r="O99" s="24">
        <v>100</v>
      </c>
      <c r="P99" s="24" t="e">
        <f>VLOOKUP(F99,Listes!$G$2:$I$19,3,FALSE)</f>
        <v>#N/A</v>
      </c>
      <c r="Q99" t="s">
        <v>133</v>
      </c>
      <c r="R99" s="109">
        <f t="shared" si="9"/>
        <v>0</v>
      </c>
      <c r="S99" s="110"/>
      <c r="T99" s="109" t="e">
        <f t="shared" si="10"/>
        <v>#N/A</v>
      </c>
    </row>
    <row r="100" spans="1:20" ht="17.45" customHeight="1" x14ac:dyDescent="0.2">
      <c r="A100" s="118"/>
      <c r="B100" s="119"/>
      <c r="C100" s="199"/>
      <c r="D100" s="118"/>
      <c r="E100" s="121"/>
      <c r="F100" s="121"/>
      <c r="G100" s="218"/>
      <c r="H100" s="123"/>
      <c r="I100" s="111">
        <f t="shared" si="6"/>
        <v>0</v>
      </c>
      <c r="J100" s="221">
        <f t="shared" si="7"/>
        <v>0</v>
      </c>
      <c r="K100" s="111" t="e">
        <f>VLOOKUP(F100,Listes!$G$2:$H$19,2,FALSE)</f>
        <v>#N/A</v>
      </c>
      <c r="L100" s="39" t="e">
        <f t="shared" si="8"/>
        <v>#N/A</v>
      </c>
      <c r="N100" s="24" t="e">
        <f>VLOOKUP(A100,'Composition portefeuille'!$B$2:$D$5,3,FALSE)</f>
        <v>#N/A</v>
      </c>
      <c r="O100" s="24">
        <v>100</v>
      </c>
      <c r="P100" s="24" t="e">
        <f>VLOOKUP(F100,Listes!$G$2:$I$19,3,FALSE)</f>
        <v>#N/A</v>
      </c>
      <c r="Q100" t="s">
        <v>133</v>
      </c>
      <c r="R100" s="109">
        <f t="shared" si="9"/>
        <v>0</v>
      </c>
      <c r="S100" s="110"/>
      <c r="T100" s="109" t="e">
        <f t="shared" si="10"/>
        <v>#N/A</v>
      </c>
    </row>
    <row r="101" spans="1:20" ht="17.45" customHeight="1" x14ac:dyDescent="0.2">
      <c r="N101" s="24" t="str">
        <f>IF(X2&gt;0,'Composition portefeuille'!D2,"")</f>
        <v/>
      </c>
      <c r="O101" s="24" t="str">
        <f>IF(X2&gt;0,2001,"")</f>
        <v/>
      </c>
    </row>
    <row r="102" spans="1:20" ht="17.45" customHeight="1" x14ac:dyDescent="0.2">
      <c r="N102" s="24" t="str">
        <f>IF(X3&gt;0,'Composition portefeuille'!D3,"")</f>
        <v/>
      </c>
      <c r="O102" s="24" t="str">
        <f>IF(X3&gt;0,2001,"")</f>
        <v/>
      </c>
    </row>
    <row r="103" spans="1:20" ht="17.45" customHeight="1" x14ac:dyDescent="0.2">
      <c r="N103" s="24" t="str">
        <f>IF(X4&gt;0,'Composition portefeuille'!D4,"")</f>
        <v/>
      </c>
      <c r="O103" s="24" t="str">
        <f>IF(X4&gt;0,2001,"")</f>
        <v/>
      </c>
    </row>
    <row r="104" spans="1:20" ht="17.45" customHeight="1" x14ac:dyDescent="0.2">
      <c r="N104" s="24" t="str">
        <f>IF(X5&gt;0,'Composition portefeuille'!D5,"")</f>
        <v/>
      </c>
      <c r="O104" s="24" t="str">
        <f>IF(X5&gt;0,2001,"")</f>
        <v/>
      </c>
    </row>
  </sheetData>
  <sheetProtection algorithmName="SHA-512" hashValue="uq7m5lt/iASEItsGuA9OUKtQAx99cEDAzh0262k26rjFgIK1vilJ0i3tA3jwcWptn1SqXPwcXpYC4/ivBPLqPw==" saltValue="zuszpy/Y8TfbU0S7NE9jtw==" spinCount="100000" sheet="1" formatColumns="0" formatRows="0" selectLockedCells="1"/>
  <phoneticPr fontId="11" type="noConversion"/>
  <dataValidations count="1">
    <dataValidation type="whole" allowBlank="1" showInputMessage="1" showErrorMessage="1" sqref="C2:C100" xr:uid="{EB46202F-1A25-4B61-9081-B592DAD4B85E}">
      <formula1>0</formula1>
      <formula2>100</formula2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28849E4-BE74-4034-828D-521FF9ADFBE8}">
          <x14:formula1>
            <xm:f>'BUDGET TOTAL '!$A$5:$A$8</xm:f>
          </x14:formula1>
          <xm:sqref>D2:D100</xm:sqref>
        </x14:dataValidation>
        <x14:dataValidation type="list" allowBlank="1" showInputMessage="1" showErrorMessage="1" xr:uid="{86C6F78B-03F6-4614-863C-24911D74724C}">
          <x14:formula1>
            <xm:f>Listes!$E$13:$E$14</xm:f>
          </x14:formula1>
          <xm:sqref>B2:B100</xm:sqref>
        </x14:dataValidation>
        <x14:dataValidation type="list" allowBlank="1" showInputMessage="1" showErrorMessage="1" xr:uid="{FD1135F5-4D2C-4A3C-8B7F-6D1308D8875C}">
          <x14:formula1>
            <xm:f>'Composition portefeuille'!$B$2:$B$5</xm:f>
          </x14:formula1>
          <xm:sqref>A2:A100</xm:sqref>
        </x14:dataValidation>
        <x14:dataValidation type="list" allowBlank="1" showInputMessage="1" showErrorMessage="1" xr:uid="{B0B3FEFB-5C52-4737-8DD6-C244A06DA694}">
          <x14:formula1>
            <xm:f>Listes!$G$2:$G$19</xm:f>
          </x14:formula1>
          <xm:sqref>F2:F100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8CD88-5C78-4A25-B7E2-E63294D3F85A}">
  <dimension ref="A1:Y104"/>
  <sheetViews>
    <sheetView zoomScale="85" zoomScaleNormal="85" workbookViewId="0">
      <pane ySplit="1" topLeftCell="A2" activePane="bottomLeft" state="frozen"/>
      <selection activeCell="A15" sqref="A15"/>
      <selection pane="bottomLeft" activeCell="I32" sqref="I32"/>
    </sheetView>
  </sheetViews>
  <sheetFormatPr baseColWidth="10" defaultColWidth="12.7109375" defaultRowHeight="17.45" customHeight="1" x14ac:dyDescent="0.2"/>
  <cols>
    <col min="1" max="1" width="17" style="27" customWidth="1"/>
    <col min="2" max="2" width="17" style="24" customWidth="1"/>
    <col min="3" max="3" width="14.7109375" style="24" customWidth="1"/>
    <col min="4" max="4" width="8.7109375" style="24" customWidth="1"/>
    <col min="5" max="6" width="14.28515625" style="27" customWidth="1"/>
    <col min="7" max="7" width="61.28515625" style="27" bestFit="1" customWidth="1"/>
    <col min="8" max="8" width="20.42578125" style="32" bestFit="1" customWidth="1"/>
    <col min="9" max="9" width="21.28515625" style="24" bestFit="1" customWidth="1"/>
    <col min="10" max="10" width="19.5703125" style="104" customWidth="1"/>
    <col min="11" max="11" width="19.7109375" style="104" customWidth="1"/>
    <col min="12" max="12" width="20.85546875" style="24" customWidth="1"/>
    <col min="13" max="13" width="19.28515625" style="29" customWidth="1"/>
    <col min="14" max="14" width="12.7109375" style="27"/>
    <col min="15" max="15" width="30.5703125" style="24" hidden="1" customWidth="1"/>
    <col min="16" max="16" width="22.7109375" style="24" hidden="1" customWidth="1"/>
    <col min="17" max="17" width="17.28515625" style="24" hidden="1" customWidth="1"/>
    <col min="18" max="18" width="16.28515625" style="24" hidden="1" customWidth="1"/>
    <col min="19" max="20" width="12.7109375" style="24" hidden="1" customWidth="1"/>
    <col min="21" max="21" width="19" style="24" hidden="1" customWidth="1"/>
    <col min="22" max="22" width="14.85546875" style="24" hidden="1" customWidth="1"/>
    <col min="23" max="23" width="0" style="27" hidden="1" customWidth="1"/>
    <col min="24" max="24" width="21.7109375" style="27" hidden="1" customWidth="1"/>
    <col min="25" max="25" width="0" style="27" hidden="1" customWidth="1"/>
    <col min="26" max="16384" width="12.7109375" style="27"/>
  </cols>
  <sheetData>
    <row r="1" spans="1:25" s="26" customFormat="1" ht="38.25" x14ac:dyDescent="0.2">
      <c r="A1" s="17" t="s">
        <v>152</v>
      </c>
      <c r="B1" s="17" t="s">
        <v>153</v>
      </c>
      <c r="C1" s="17" t="s">
        <v>14</v>
      </c>
      <c r="D1" s="17" t="s">
        <v>15</v>
      </c>
      <c r="E1" s="17" t="s">
        <v>16</v>
      </c>
      <c r="F1" s="17" t="s">
        <v>17</v>
      </c>
      <c r="G1" s="17" t="s">
        <v>18</v>
      </c>
      <c r="H1" s="31" t="s">
        <v>19</v>
      </c>
      <c r="I1" s="17" t="s">
        <v>20</v>
      </c>
      <c r="J1" s="18" t="s">
        <v>21</v>
      </c>
      <c r="K1" s="18" t="s">
        <v>22</v>
      </c>
      <c r="L1" s="18" t="s">
        <v>23</v>
      </c>
      <c r="M1" s="28" t="s">
        <v>24</v>
      </c>
      <c r="O1" s="24" t="s">
        <v>25</v>
      </c>
      <c r="P1" s="24" t="s">
        <v>26</v>
      </c>
      <c r="Q1" s="24" t="s">
        <v>27</v>
      </c>
      <c r="R1" s="24" t="s">
        <v>28</v>
      </c>
      <c r="S1" s="24" t="s">
        <v>29</v>
      </c>
      <c r="T1" s="107" t="s">
        <v>24</v>
      </c>
      <c r="U1" s="24" t="s">
        <v>30</v>
      </c>
      <c r="V1" s="24" t="s">
        <v>31</v>
      </c>
      <c r="X1" s="187" t="s">
        <v>6</v>
      </c>
      <c r="Y1" s="187" t="s">
        <v>151</v>
      </c>
    </row>
    <row r="2" spans="1:25" ht="17.45" customHeight="1" x14ac:dyDescent="0.2">
      <c r="A2" s="118"/>
      <c r="B2" s="119"/>
      <c r="C2" s="119"/>
      <c r="D2" s="198"/>
      <c r="E2" s="118"/>
      <c r="F2" s="121"/>
      <c r="G2" s="121"/>
      <c r="H2" s="218"/>
      <c r="I2" s="124"/>
      <c r="J2" s="111">
        <f t="shared" ref="J2:J64" si="0">H2*I2</f>
        <v>0</v>
      </c>
      <c r="K2" s="221">
        <f>ROUND(I2*H2*1720/12,0)</f>
        <v>0</v>
      </c>
      <c r="L2" s="111" t="e">
        <f>VLOOKUP(G2,Listes!$G$2:$H$19,2,FALSE)</f>
        <v>#N/A</v>
      </c>
      <c r="M2" s="39" t="e">
        <f>ROUND(K2*L2,2)</f>
        <v>#N/A</v>
      </c>
      <c r="O2" s="24" t="e">
        <f>VLOOKUP(A2,'Composition portefeuille'!$B$2:$D$5,3,FALSE)</f>
        <v>#N/A</v>
      </c>
      <c r="P2" s="24">
        <v>3603</v>
      </c>
      <c r="Q2" s="24" t="e">
        <f>VLOOKUP(G2,Listes!$G$2:$I$19,3,FALSE)</f>
        <v>#N/A</v>
      </c>
      <c r="R2" t="s">
        <v>149</v>
      </c>
      <c r="S2" s="109">
        <f>K2</f>
        <v>0</v>
      </c>
      <c r="T2" s="110"/>
      <c r="U2" s="109" t="e">
        <f>M2</f>
        <v>#N/A</v>
      </c>
      <c r="X2" s="24">
        <f>'Composition portefeuille'!B2</f>
        <v>0</v>
      </c>
      <c r="Y2" s="24">
        <f>COUNTIF($A$2:$A$100,'Composition portefeuille'!B2)</f>
        <v>0</v>
      </c>
    </row>
    <row r="3" spans="1:25" ht="17.45" customHeight="1" x14ac:dyDescent="0.2">
      <c r="A3" s="118"/>
      <c r="B3" s="119"/>
      <c r="C3" s="119"/>
      <c r="D3" s="199"/>
      <c r="E3" s="118"/>
      <c r="F3" s="121"/>
      <c r="G3" s="121"/>
      <c r="H3" s="218"/>
      <c r="I3" s="123"/>
      <c r="J3" s="111">
        <f t="shared" si="0"/>
        <v>0</v>
      </c>
      <c r="K3" s="221">
        <f t="shared" ref="K3:K66" si="1">ROUND(I3*H3*1720/12,0)</f>
        <v>0</v>
      </c>
      <c r="L3" s="111" t="e">
        <f>VLOOKUP(G3,Listes!$G$2:$H$19,2,FALSE)</f>
        <v>#N/A</v>
      </c>
      <c r="M3" s="39" t="e">
        <f t="shared" ref="M3:M66" si="2">ROUND(K3*L3,2)</f>
        <v>#N/A</v>
      </c>
      <c r="O3" s="24" t="e">
        <f>VLOOKUP(A3,'Composition portefeuille'!$B$2:$D$5,3,FALSE)</f>
        <v>#N/A</v>
      </c>
      <c r="P3" s="24">
        <v>3603</v>
      </c>
      <c r="Q3" s="24" t="e">
        <f>VLOOKUP(G3,Listes!$G$2:$I$19,3,FALSE)</f>
        <v>#N/A</v>
      </c>
      <c r="R3" t="s">
        <v>149</v>
      </c>
      <c r="S3" s="109">
        <f t="shared" ref="S3:S66" si="3">K3</f>
        <v>0</v>
      </c>
      <c r="T3" s="110"/>
      <c r="U3" s="109" t="e">
        <f t="shared" ref="U3:U66" si="4">M3</f>
        <v>#N/A</v>
      </c>
      <c r="X3" s="24">
        <f>'Composition portefeuille'!B3</f>
        <v>0</v>
      </c>
      <c r="Y3" s="24">
        <f>COUNTIF($A$2:$A$100,'Composition portefeuille'!B3)</f>
        <v>0</v>
      </c>
    </row>
    <row r="4" spans="1:25" ht="17.45" customHeight="1" x14ac:dyDescent="0.2">
      <c r="A4" s="118"/>
      <c r="B4" s="119"/>
      <c r="C4" s="119"/>
      <c r="D4" s="199"/>
      <c r="E4" s="118"/>
      <c r="F4" s="121"/>
      <c r="G4" s="121"/>
      <c r="H4" s="218"/>
      <c r="I4" s="124"/>
      <c r="J4" s="111">
        <f t="shared" si="0"/>
        <v>0</v>
      </c>
      <c r="K4" s="221">
        <f t="shared" si="1"/>
        <v>0</v>
      </c>
      <c r="L4" s="111" t="e">
        <f>VLOOKUP(G4,Listes!$G$2:$H$19,2,FALSE)</f>
        <v>#N/A</v>
      </c>
      <c r="M4" s="39" t="e">
        <f t="shared" si="2"/>
        <v>#N/A</v>
      </c>
      <c r="O4" s="24" t="e">
        <f>VLOOKUP(A4,'Composition portefeuille'!$B$2:$D$5,3,FALSE)</f>
        <v>#N/A</v>
      </c>
      <c r="P4" s="24">
        <v>3603</v>
      </c>
      <c r="Q4" s="24" t="e">
        <f>VLOOKUP(G4,Listes!$G$2:$I$19,3,FALSE)</f>
        <v>#N/A</v>
      </c>
      <c r="R4" t="s">
        <v>149</v>
      </c>
      <c r="S4" s="109">
        <f t="shared" si="3"/>
        <v>0</v>
      </c>
      <c r="T4" s="110"/>
      <c r="U4" s="109" t="e">
        <f t="shared" si="4"/>
        <v>#N/A</v>
      </c>
      <c r="X4" s="24">
        <f>'Composition portefeuille'!B4</f>
        <v>0</v>
      </c>
      <c r="Y4" s="24">
        <f>COUNTIF($A$2:$A$100,'Composition portefeuille'!B4)</f>
        <v>0</v>
      </c>
    </row>
    <row r="5" spans="1:25" ht="17.45" customHeight="1" x14ac:dyDescent="0.2">
      <c r="A5" s="118"/>
      <c r="B5" s="119"/>
      <c r="C5" s="119"/>
      <c r="D5" s="199"/>
      <c r="E5" s="118"/>
      <c r="F5" s="121"/>
      <c r="G5" s="121"/>
      <c r="H5" s="218"/>
      <c r="I5" s="123"/>
      <c r="J5" s="111">
        <f t="shared" si="0"/>
        <v>0</v>
      </c>
      <c r="K5" s="221">
        <f t="shared" si="1"/>
        <v>0</v>
      </c>
      <c r="L5" s="111" t="e">
        <f>VLOOKUP(G5,Listes!$G$2:$H$19,2,FALSE)</f>
        <v>#N/A</v>
      </c>
      <c r="M5" s="39" t="e">
        <f t="shared" si="2"/>
        <v>#N/A</v>
      </c>
      <c r="O5" s="24" t="e">
        <f>VLOOKUP(A5,'Composition portefeuille'!$B$2:$D$5,3,FALSE)</f>
        <v>#N/A</v>
      </c>
      <c r="P5" s="24">
        <v>3603</v>
      </c>
      <c r="Q5" s="24" t="e">
        <f>VLOOKUP(G5,Listes!$G$2:$I$19,3,FALSE)</f>
        <v>#N/A</v>
      </c>
      <c r="R5" t="s">
        <v>149</v>
      </c>
      <c r="S5" s="109">
        <f t="shared" si="3"/>
        <v>0</v>
      </c>
      <c r="T5" s="110"/>
      <c r="U5" s="109" t="e">
        <f t="shared" si="4"/>
        <v>#N/A</v>
      </c>
      <c r="X5" s="24">
        <f>'Composition portefeuille'!B5</f>
        <v>0</v>
      </c>
      <c r="Y5" s="24">
        <f>COUNTIF($A$2:$A$100,'Composition portefeuille'!B5)</f>
        <v>0</v>
      </c>
    </row>
    <row r="6" spans="1:25" ht="17.45" customHeight="1" x14ac:dyDescent="0.2">
      <c r="A6" s="118"/>
      <c r="B6" s="119"/>
      <c r="C6" s="119"/>
      <c r="D6" s="199"/>
      <c r="E6" s="118"/>
      <c r="F6" s="121"/>
      <c r="G6" s="121"/>
      <c r="H6" s="218"/>
      <c r="I6" s="123"/>
      <c r="J6" s="111">
        <f t="shared" si="0"/>
        <v>0</v>
      </c>
      <c r="K6" s="221">
        <f t="shared" si="1"/>
        <v>0</v>
      </c>
      <c r="L6" s="111" t="e">
        <f>VLOOKUP(G6,Listes!$G$2:$H$19,2,FALSE)</f>
        <v>#N/A</v>
      </c>
      <c r="M6" s="39" t="e">
        <f t="shared" si="2"/>
        <v>#N/A</v>
      </c>
      <c r="O6" s="24" t="e">
        <f>VLOOKUP(A6,'Composition portefeuille'!$B$2:$D$5,3,FALSE)</f>
        <v>#N/A</v>
      </c>
      <c r="P6" s="24">
        <v>3603</v>
      </c>
      <c r="Q6" s="24" t="e">
        <f>VLOOKUP(G6,Listes!$G$2:$I$19,3,FALSE)</f>
        <v>#N/A</v>
      </c>
      <c r="R6" t="s">
        <v>149</v>
      </c>
      <c r="S6" s="109">
        <f t="shared" si="3"/>
        <v>0</v>
      </c>
      <c r="T6" s="110"/>
      <c r="U6" s="109" t="e">
        <f t="shared" si="4"/>
        <v>#N/A</v>
      </c>
    </row>
    <row r="7" spans="1:25" ht="17.45" customHeight="1" x14ac:dyDescent="0.2">
      <c r="A7" s="118"/>
      <c r="B7" s="119"/>
      <c r="C7" s="119"/>
      <c r="D7" s="199"/>
      <c r="E7" s="118"/>
      <c r="F7" s="121"/>
      <c r="G7" s="121"/>
      <c r="H7" s="218"/>
      <c r="I7" s="123"/>
      <c r="J7" s="111">
        <f t="shared" si="0"/>
        <v>0</v>
      </c>
      <c r="K7" s="221">
        <f t="shared" si="1"/>
        <v>0</v>
      </c>
      <c r="L7" s="111" t="e">
        <f>VLOOKUP(G7,Listes!$G$2:$H$19,2,FALSE)</f>
        <v>#N/A</v>
      </c>
      <c r="M7" s="39" t="e">
        <f t="shared" si="2"/>
        <v>#N/A</v>
      </c>
      <c r="O7" s="24" t="e">
        <f>VLOOKUP(A7,'Composition portefeuille'!$B$2:$D$5,3,FALSE)</f>
        <v>#N/A</v>
      </c>
      <c r="P7" s="24">
        <v>3603</v>
      </c>
      <c r="Q7" s="24" t="e">
        <f>VLOOKUP(G7,Listes!$G$2:$I$19,3,FALSE)</f>
        <v>#N/A</v>
      </c>
      <c r="R7" t="s">
        <v>149</v>
      </c>
      <c r="S7" s="109">
        <f t="shared" si="3"/>
        <v>0</v>
      </c>
      <c r="T7" s="110"/>
      <c r="U7" s="109" t="e">
        <f t="shared" si="4"/>
        <v>#N/A</v>
      </c>
    </row>
    <row r="8" spans="1:25" ht="17.45" customHeight="1" x14ac:dyDescent="0.2">
      <c r="A8" s="118"/>
      <c r="B8" s="119"/>
      <c r="C8" s="119"/>
      <c r="D8" s="199"/>
      <c r="E8" s="118"/>
      <c r="F8" s="121"/>
      <c r="G8" s="121"/>
      <c r="H8" s="218"/>
      <c r="I8" s="123"/>
      <c r="J8" s="111">
        <f t="shared" si="0"/>
        <v>0</v>
      </c>
      <c r="K8" s="221">
        <f t="shared" si="1"/>
        <v>0</v>
      </c>
      <c r="L8" s="111" t="e">
        <f>VLOOKUP(G8,Listes!$G$2:$H$19,2,FALSE)</f>
        <v>#N/A</v>
      </c>
      <c r="M8" s="39" t="e">
        <f t="shared" si="2"/>
        <v>#N/A</v>
      </c>
      <c r="O8" s="24" t="e">
        <f>VLOOKUP(A8,'Composition portefeuille'!$B$2:$D$5,3,FALSE)</f>
        <v>#N/A</v>
      </c>
      <c r="P8" s="24">
        <v>3603</v>
      </c>
      <c r="Q8" s="24" t="e">
        <f>VLOOKUP(G8,Listes!$G$2:$I$19,3,FALSE)</f>
        <v>#N/A</v>
      </c>
      <c r="R8" t="s">
        <v>149</v>
      </c>
      <c r="S8" s="109">
        <f t="shared" si="3"/>
        <v>0</v>
      </c>
      <c r="T8" s="110"/>
      <c r="U8" s="109" t="e">
        <f t="shared" si="4"/>
        <v>#N/A</v>
      </c>
    </row>
    <row r="9" spans="1:25" ht="17.45" customHeight="1" x14ac:dyDescent="0.2">
      <c r="A9" s="118"/>
      <c r="B9" s="119"/>
      <c r="C9" s="119"/>
      <c r="D9" s="199"/>
      <c r="E9" s="118"/>
      <c r="F9" s="121"/>
      <c r="G9" s="121"/>
      <c r="H9" s="218"/>
      <c r="I9" s="123"/>
      <c r="J9" s="111">
        <f t="shared" si="0"/>
        <v>0</v>
      </c>
      <c r="K9" s="221">
        <f t="shared" si="1"/>
        <v>0</v>
      </c>
      <c r="L9" s="111" t="e">
        <f>VLOOKUP(G9,Listes!$G$2:$H$19,2,FALSE)</f>
        <v>#N/A</v>
      </c>
      <c r="M9" s="39" t="e">
        <f t="shared" si="2"/>
        <v>#N/A</v>
      </c>
      <c r="O9" s="24" t="e">
        <f>VLOOKUP(A9,'Composition portefeuille'!$B$2:$D$5,3,FALSE)</f>
        <v>#N/A</v>
      </c>
      <c r="P9" s="24">
        <v>3603</v>
      </c>
      <c r="Q9" s="24" t="e">
        <f>VLOOKUP(G9,Listes!$G$2:$I$19,3,FALSE)</f>
        <v>#N/A</v>
      </c>
      <c r="R9" t="s">
        <v>149</v>
      </c>
      <c r="S9" s="109">
        <f t="shared" si="3"/>
        <v>0</v>
      </c>
      <c r="T9" s="110"/>
      <c r="U9" s="109" t="e">
        <f t="shared" si="4"/>
        <v>#N/A</v>
      </c>
    </row>
    <row r="10" spans="1:25" ht="17.45" customHeight="1" x14ac:dyDescent="0.2">
      <c r="A10" s="118"/>
      <c r="B10" s="119"/>
      <c r="C10" s="119"/>
      <c r="D10" s="199"/>
      <c r="E10" s="118"/>
      <c r="F10" s="121"/>
      <c r="G10" s="121"/>
      <c r="H10" s="218"/>
      <c r="I10" s="124"/>
      <c r="J10" s="111">
        <f t="shared" si="0"/>
        <v>0</v>
      </c>
      <c r="K10" s="221">
        <f t="shared" si="1"/>
        <v>0</v>
      </c>
      <c r="L10" s="111" t="e">
        <f>VLOOKUP(G10,Listes!$G$2:$H$19,2,FALSE)</f>
        <v>#N/A</v>
      </c>
      <c r="M10" s="39" t="e">
        <f t="shared" si="2"/>
        <v>#N/A</v>
      </c>
      <c r="O10" s="24" t="e">
        <f>VLOOKUP(A10,'Composition portefeuille'!$B$2:$D$5,3,FALSE)</f>
        <v>#N/A</v>
      </c>
      <c r="P10" s="24">
        <v>3603</v>
      </c>
      <c r="Q10" s="24" t="e">
        <f>VLOOKUP(G10,Listes!$G$2:$I$19,3,FALSE)</f>
        <v>#N/A</v>
      </c>
      <c r="R10" t="s">
        <v>149</v>
      </c>
      <c r="S10" s="109">
        <f t="shared" si="3"/>
        <v>0</v>
      </c>
      <c r="T10" s="110"/>
      <c r="U10" s="109" t="e">
        <f t="shared" si="4"/>
        <v>#N/A</v>
      </c>
    </row>
    <row r="11" spans="1:25" ht="17.45" customHeight="1" x14ac:dyDescent="0.2">
      <c r="A11" s="118"/>
      <c r="B11" s="119"/>
      <c r="C11" s="119"/>
      <c r="D11" s="199"/>
      <c r="E11" s="118"/>
      <c r="F11" s="121"/>
      <c r="G11" s="121"/>
      <c r="H11" s="218"/>
      <c r="I11" s="123"/>
      <c r="J11" s="111">
        <f t="shared" si="0"/>
        <v>0</v>
      </c>
      <c r="K11" s="221">
        <f t="shared" si="1"/>
        <v>0</v>
      </c>
      <c r="L11" s="111" t="e">
        <f>VLOOKUP(G11,Listes!$G$2:$H$19,2,FALSE)</f>
        <v>#N/A</v>
      </c>
      <c r="M11" s="39" t="e">
        <f t="shared" si="2"/>
        <v>#N/A</v>
      </c>
      <c r="O11" s="24" t="e">
        <f>VLOOKUP(A11,'Composition portefeuille'!$B$2:$D$5,3,FALSE)</f>
        <v>#N/A</v>
      </c>
      <c r="P11" s="24">
        <v>3603</v>
      </c>
      <c r="Q11" s="24" t="e">
        <f>VLOOKUP(G11,Listes!$G$2:$I$19,3,FALSE)</f>
        <v>#N/A</v>
      </c>
      <c r="R11" t="s">
        <v>149</v>
      </c>
      <c r="S11" s="109">
        <f t="shared" si="3"/>
        <v>0</v>
      </c>
      <c r="T11" s="110"/>
      <c r="U11" s="109" t="e">
        <f t="shared" si="4"/>
        <v>#N/A</v>
      </c>
    </row>
    <row r="12" spans="1:25" ht="17.45" customHeight="1" x14ac:dyDescent="0.2">
      <c r="A12" s="118"/>
      <c r="B12" s="119"/>
      <c r="C12" s="119"/>
      <c r="D12" s="199"/>
      <c r="E12" s="118"/>
      <c r="F12" s="121"/>
      <c r="G12" s="121"/>
      <c r="H12" s="218"/>
      <c r="I12" s="123"/>
      <c r="J12" s="111">
        <f t="shared" si="0"/>
        <v>0</v>
      </c>
      <c r="K12" s="221">
        <f t="shared" si="1"/>
        <v>0</v>
      </c>
      <c r="L12" s="111" t="e">
        <f>VLOOKUP(G12,Listes!$G$2:$H$19,2,FALSE)</f>
        <v>#N/A</v>
      </c>
      <c r="M12" s="39" t="e">
        <f t="shared" si="2"/>
        <v>#N/A</v>
      </c>
      <c r="O12" s="24" t="e">
        <f>VLOOKUP(A12,'Composition portefeuille'!$B$2:$D$5,3,FALSE)</f>
        <v>#N/A</v>
      </c>
      <c r="P12" s="24">
        <v>3603</v>
      </c>
      <c r="Q12" s="24" t="e">
        <f>VLOOKUP(G12,Listes!$G$2:$I$19,3,FALSE)</f>
        <v>#N/A</v>
      </c>
      <c r="R12" t="s">
        <v>149</v>
      </c>
      <c r="S12" s="109">
        <f t="shared" si="3"/>
        <v>0</v>
      </c>
      <c r="T12" s="110"/>
      <c r="U12" s="109" t="e">
        <f t="shared" si="4"/>
        <v>#N/A</v>
      </c>
    </row>
    <row r="13" spans="1:25" ht="17.45" customHeight="1" x14ac:dyDescent="0.2">
      <c r="A13" s="118"/>
      <c r="B13" s="119"/>
      <c r="C13" s="119"/>
      <c r="D13" s="199"/>
      <c r="E13" s="118"/>
      <c r="F13" s="121"/>
      <c r="G13" s="121"/>
      <c r="H13" s="218"/>
      <c r="I13" s="123"/>
      <c r="J13" s="111">
        <f t="shared" si="0"/>
        <v>0</v>
      </c>
      <c r="K13" s="221">
        <f t="shared" si="1"/>
        <v>0</v>
      </c>
      <c r="L13" s="111" t="e">
        <f>VLOOKUP(G13,Listes!$G$2:$H$19,2,FALSE)</f>
        <v>#N/A</v>
      </c>
      <c r="M13" s="39" t="e">
        <f t="shared" si="2"/>
        <v>#N/A</v>
      </c>
      <c r="O13" s="24" t="e">
        <f>VLOOKUP(A13,'Composition portefeuille'!$B$2:$D$5,3,FALSE)</f>
        <v>#N/A</v>
      </c>
      <c r="P13" s="24">
        <v>3603</v>
      </c>
      <c r="Q13" s="24" t="e">
        <f>VLOOKUP(G13,Listes!$G$2:$I$19,3,FALSE)</f>
        <v>#N/A</v>
      </c>
      <c r="R13" t="s">
        <v>149</v>
      </c>
      <c r="S13" s="109">
        <f t="shared" si="3"/>
        <v>0</v>
      </c>
      <c r="T13" s="110"/>
      <c r="U13" s="109" t="e">
        <f t="shared" si="4"/>
        <v>#N/A</v>
      </c>
    </row>
    <row r="14" spans="1:25" ht="17.45" customHeight="1" x14ac:dyDescent="0.2">
      <c r="A14" s="118"/>
      <c r="B14" s="119"/>
      <c r="C14" s="119"/>
      <c r="D14" s="199"/>
      <c r="E14" s="118"/>
      <c r="F14" s="121"/>
      <c r="G14" s="121"/>
      <c r="H14" s="218"/>
      <c r="I14" s="123"/>
      <c r="J14" s="111">
        <f>H14*I14</f>
        <v>0</v>
      </c>
      <c r="K14" s="221">
        <f t="shared" si="1"/>
        <v>0</v>
      </c>
      <c r="L14" s="111" t="e">
        <f>VLOOKUP(G14,Listes!$G$2:$H$19,2,FALSE)</f>
        <v>#N/A</v>
      </c>
      <c r="M14" s="39" t="e">
        <f t="shared" si="2"/>
        <v>#N/A</v>
      </c>
      <c r="O14" s="24" t="e">
        <f>VLOOKUP(A14,'Composition portefeuille'!$B$2:$D$5,3,FALSE)</f>
        <v>#N/A</v>
      </c>
      <c r="P14" s="24">
        <v>3603</v>
      </c>
      <c r="Q14" s="24" t="e">
        <f>VLOOKUP(G14,Listes!$G$2:$I$19,3,FALSE)</f>
        <v>#N/A</v>
      </c>
      <c r="R14" t="s">
        <v>149</v>
      </c>
      <c r="S14" s="109">
        <f t="shared" si="3"/>
        <v>0</v>
      </c>
      <c r="T14" s="110"/>
      <c r="U14" s="109" t="e">
        <f t="shared" si="4"/>
        <v>#N/A</v>
      </c>
    </row>
    <row r="15" spans="1:25" ht="17.45" customHeight="1" x14ac:dyDescent="0.2">
      <c r="A15" s="118"/>
      <c r="B15" s="119"/>
      <c r="C15" s="119"/>
      <c r="D15" s="199"/>
      <c r="E15" s="118"/>
      <c r="F15" s="121"/>
      <c r="G15" s="121"/>
      <c r="H15" s="218"/>
      <c r="I15" s="124"/>
      <c r="J15" s="111">
        <f>H15*I15</f>
        <v>0</v>
      </c>
      <c r="K15" s="221">
        <f t="shared" si="1"/>
        <v>0</v>
      </c>
      <c r="L15" s="111" t="e">
        <f>VLOOKUP(G15,Listes!$G$2:$H$19,2,FALSE)</f>
        <v>#N/A</v>
      </c>
      <c r="M15" s="39" t="e">
        <f t="shared" si="2"/>
        <v>#N/A</v>
      </c>
      <c r="O15" s="24" t="e">
        <f>VLOOKUP(A15,'Composition portefeuille'!$B$2:$D$5,3,FALSE)</f>
        <v>#N/A</v>
      </c>
      <c r="P15" s="24">
        <v>3603</v>
      </c>
      <c r="Q15" s="24" t="e">
        <f>VLOOKUP(G15,Listes!$G$2:$I$19,3,FALSE)</f>
        <v>#N/A</v>
      </c>
      <c r="R15" t="s">
        <v>149</v>
      </c>
      <c r="S15" s="109">
        <f t="shared" si="3"/>
        <v>0</v>
      </c>
      <c r="T15" s="110"/>
      <c r="U15" s="109" t="e">
        <f t="shared" si="4"/>
        <v>#N/A</v>
      </c>
    </row>
    <row r="16" spans="1:25" ht="17.45" customHeight="1" x14ac:dyDescent="0.2">
      <c r="A16" s="118"/>
      <c r="B16" s="119"/>
      <c r="C16" s="119"/>
      <c r="D16" s="199"/>
      <c r="E16" s="118"/>
      <c r="F16" s="121"/>
      <c r="G16" s="121"/>
      <c r="H16" s="218"/>
      <c r="I16" s="123"/>
      <c r="J16" s="111">
        <f t="shared" si="0"/>
        <v>0</v>
      </c>
      <c r="K16" s="221">
        <f t="shared" si="1"/>
        <v>0</v>
      </c>
      <c r="L16" s="111" t="e">
        <f>VLOOKUP(G16,Listes!$G$2:$H$19,2,FALSE)</f>
        <v>#N/A</v>
      </c>
      <c r="M16" s="39" t="e">
        <f t="shared" si="2"/>
        <v>#N/A</v>
      </c>
      <c r="O16" s="24" t="e">
        <f>VLOOKUP(A16,'Composition portefeuille'!$B$2:$D$5,3,FALSE)</f>
        <v>#N/A</v>
      </c>
      <c r="P16" s="24">
        <v>3603</v>
      </c>
      <c r="Q16" s="24" t="e">
        <f>VLOOKUP(G16,Listes!$G$2:$I$19,3,FALSE)</f>
        <v>#N/A</v>
      </c>
      <c r="R16" t="s">
        <v>149</v>
      </c>
      <c r="S16" s="109">
        <f t="shared" si="3"/>
        <v>0</v>
      </c>
      <c r="T16" s="110"/>
      <c r="U16" s="109" t="e">
        <f t="shared" si="4"/>
        <v>#N/A</v>
      </c>
    </row>
    <row r="17" spans="1:21" ht="17.45" customHeight="1" x14ac:dyDescent="0.2">
      <c r="A17" s="118"/>
      <c r="B17" s="119"/>
      <c r="C17" s="119"/>
      <c r="D17" s="199"/>
      <c r="E17" s="118"/>
      <c r="F17" s="121"/>
      <c r="G17" s="121"/>
      <c r="H17" s="218"/>
      <c r="I17" s="124"/>
      <c r="J17" s="111">
        <f t="shared" si="0"/>
        <v>0</v>
      </c>
      <c r="K17" s="221">
        <f t="shared" si="1"/>
        <v>0</v>
      </c>
      <c r="L17" s="111" t="e">
        <f>VLOOKUP(G17,Listes!$G$2:$H$19,2,FALSE)</f>
        <v>#N/A</v>
      </c>
      <c r="M17" s="39" t="e">
        <f t="shared" si="2"/>
        <v>#N/A</v>
      </c>
      <c r="O17" s="24" t="e">
        <f>VLOOKUP(A17,'Composition portefeuille'!$B$2:$D$5,3,FALSE)</f>
        <v>#N/A</v>
      </c>
      <c r="P17" s="24">
        <v>3603</v>
      </c>
      <c r="Q17" s="24" t="e">
        <f>VLOOKUP(G17,Listes!$G$2:$I$19,3,FALSE)</f>
        <v>#N/A</v>
      </c>
      <c r="R17" t="s">
        <v>149</v>
      </c>
      <c r="S17" s="109">
        <f t="shared" si="3"/>
        <v>0</v>
      </c>
      <c r="T17" s="110"/>
      <c r="U17" s="109" t="e">
        <f t="shared" si="4"/>
        <v>#N/A</v>
      </c>
    </row>
    <row r="18" spans="1:21" ht="17.45" customHeight="1" x14ac:dyDescent="0.2">
      <c r="A18" s="118"/>
      <c r="B18" s="119"/>
      <c r="C18" s="119"/>
      <c r="D18" s="199"/>
      <c r="E18" s="118"/>
      <c r="F18" s="121"/>
      <c r="G18" s="121"/>
      <c r="H18" s="218"/>
      <c r="I18" s="123"/>
      <c r="J18" s="111">
        <f t="shared" si="0"/>
        <v>0</v>
      </c>
      <c r="K18" s="221">
        <f t="shared" si="1"/>
        <v>0</v>
      </c>
      <c r="L18" s="111" t="e">
        <f>VLOOKUP(G18,Listes!$G$2:$H$19,2,FALSE)</f>
        <v>#N/A</v>
      </c>
      <c r="M18" s="39" t="e">
        <f t="shared" si="2"/>
        <v>#N/A</v>
      </c>
      <c r="O18" s="24" t="e">
        <f>VLOOKUP(A18,'Composition portefeuille'!$B$2:$D$5,3,FALSE)</f>
        <v>#N/A</v>
      </c>
      <c r="P18" s="24">
        <v>3603</v>
      </c>
      <c r="Q18" s="24" t="e">
        <f>VLOOKUP(G18,Listes!$G$2:$I$19,3,FALSE)</f>
        <v>#N/A</v>
      </c>
      <c r="R18" t="s">
        <v>149</v>
      </c>
      <c r="S18" s="109">
        <f t="shared" si="3"/>
        <v>0</v>
      </c>
      <c r="T18" s="110"/>
      <c r="U18" s="109" t="e">
        <f t="shared" si="4"/>
        <v>#N/A</v>
      </c>
    </row>
    <row r="19" spans="1:21" ht="17.45" customHeight="1" x14ac:dyDescent="0.2">
      <c r="A19" s="118"/>
      <c r="B19" s="119"/>
      <c r="C19" s="119"/>
      <c r="D19" s="199"/>
      <c r="E19" s="118"/>
      <c r="F19" s="121"/>
      <c r="G19" s="121"/>
      <c r="H19" s="218"/>
      <c r="I19" s="123"/>
      <c r="J19" s="111">
        <f t="shared" si="0"/>
        <v>0</v>
      </c>
      <c r="K19" s="221">
        <f t="shared" si="1"/>
        <v>0</v>
      </c>
      <c r="L19" s="111" t="e">
        <f>VLOOKUP(G19,Listes!$G$2:$H$19,2,FALSE)</f>
        <v>#N/A</v>
      </c>
      <c r="M19" s="39" t="e">
        <f t="shared" si="2"/>
        <v>#N/A</v>
      </c>
      <c r="O19" s="24" t="e">
        <f>VLOOKUP(A19,'Composition portefeuille'!$B$2:$D$5,3,FALSE)</f>
        <v>#N/A</v>
      </c>
      <c r="P19" s="24">
        <v>3603</v>
      </c>
      <c r="Q19" s="24" t="e">
        <f>VLOOKUP(G19,Listes!$G$2:$I$19,3,FALSE)</f>
        <v>#N/A</v>
      </c>
      <c r="R19" t="s">
        <v>149</v>
      </c>
      <c r="S19" s="109">
        <f t="shared" si="3"/>
        <v>0</v>
      </c>
      <c r="T19" s="110"/>
      <c r="U19" s="109" t="e">
        <f t="shared" si="4"/>
        <v>#N/A</v>
      </c>
    </row>
    <row r="20" spans="1:21" ht="17.45" customHeight="1" x14ac:dyDescent="0.2">
      <c r="A20" s="118"/>
      <c r="B20" s="119"/>
      <c r="C20" s="119"/>
      <c r="D20" s="199"/>
      <c r="E20" s="118"/>
      <c r="F20" s="121"/>
      <c r="G20" s="121"/>
      <c r="H20" s="218"/>
      <c r="I20" s="123"/>
      <c r="J20" s="111">
        <f t="shared" si="0"/>
        <v>0</v>
      </c>
      <c r="K20" s="221">
        <f t="shared" si="1"/>
        <v>0</v>
      </c>
      <c r="L20" s="111" t="e">
        <f>VLOOKUP(G20,Listes!$G$2:$H$19,2,FALSE)</f>
        <v>#N/A</v>
      </c>
      <c r="M20" s="39" t="e">
        <f t="shared" si="2"/>
        <v>#N/A</v>
      </c>
      <c r="O20" s="24" t="e">
        <f>VLOOKUP(A20,'Composition portefeuille'!$B$2:$D$5,3,FALSE)</f>
        <v>#N/A</v>
      </c>
      <c r="P20" s="24">
        <v>3603</v>
      </c>
      <c r="Q20" s="24" t="e">
        <f>VLOOKUP(G20,Listes!$G$2:$I$19,3,FALSE)</f>
        <v>#N/A</v>
      </c>
      <c r="R20" t="s">
        <v>149</v>
      </c>
      <c r="S20" s="109">
        <f t="shared" si="3"/>
        <v>0</v>
      </c>
      <c r="T20" s="110"/>
      <c r="U20" s="109" t="e">
        <f t="shared" si="4"/>
        <v>#N/A</v>
      </c>
    </row>
    <row r="21" spans="1:21" ht="17.45" customHeight="1" x14ac:dyDescent="0.2">
      <c r="A21" s="118"/>
      <c r="B21" s="119"/>
      <c r="C21" s="119"/>
      <c r="D21" s="199"/>
      <c r="E21" s="118"/>
      <c r="F21" s="121"/>
      <c r="G21" s="121"/>
      <c r="H21" s="218"/>
      <c r="I21" s="123"/>
      <c r="J21" s="111">
        <f t="shared" si="0"/>
        <v>0</v>
      </c>
      <c r="K21" s="221">
        <f t="shared" si="1"/>
        <v>0</v>
      </c>
      <c r="L21" s="111" t="e">
        <f>VLOOKUP(G21,Listes!$G$2:$H$19,2,FALSE)</f>
        <v>#N/A</v>
      </c>
      <c r="M21" s="39" t="e">
        <f t="shared" si="2"/>
        <v>#N/A</v>
      </c>
      <c r="O21" s="24" t="e">
        <f>VLOOKUP(A21,'Composition portefeuille'!$B$2:$D$5,3,FALSE)</f>
        <v>#N/A</v>
      </c>
      <c r="P21" s="24">
        <v>3603</v>
      </c>
      <c r="Q21" s="24" t="e">
        <f>VLOOKUP(G21,Listes!$G$2:$I$19,3,FALSE)</f>
        <v>#N/A</v>
      </c>
      <c r="R21" t="s">
        <v>149</v>
      </c>
      <c r="S21" s="109">
        <f t="shared" si="3"/>
        <v>0</v>
      </c>
      <c r="T21" s="110"/>
      <c r="U21" s="109" t="e">
        <f t="shared" si="4"/>
        <v>#N/A</v>
      </c>
    </row>
    <row r="22" spans="1:21" ht="17.45" customHeight="1" x14ac:dyDescent="0.2">
      <c r="A22" s="118"/>
      <c r="B22" s="119"/>
      <c r="C22" s="119"/>
      <c r="D22" s="199"/>
      <c r="E22" s="118"/>
      <c r="F22" s="121"/>
      <c r="G22" s="121"/>
      <c r="H22" s="218"/>
      <c r="I22" s="124"/>
      <c r="J22" s="111">
        <f t="shared" si="0"/>
        <v>0</v>
      </c>
      <c r="K22" s="221">
        <f t="shared" si="1"/>
        <v>0</v>
      </c>
      <c r="L22" s="111" t="e">
        <f>VLOOKUP(G22,Listes!$G$2:$H$19,2,FALSE)</f>
        <v>#N/A</v>
      </c>
      <c r="M22" s="39" t="e">
        <f t="shared" si="2"/>
        <v>#N/A</v>
      </c>
      <c r="O22" s="24" t="e">
        <f>VLOOKUP(A22,'Composition portefeuille'!$B$2:$D$5,3,FALSE)</f>
        <v>#N/A</v>
      </c>
      <c r="P22" s="24">
        <v>3603</v>
      </c>
      <c r="Q22" s="24" t="e">
        <f>VLOOKUP(G22,Listes!$G$2:$I$19,3,FALSE)</f>
        <v>#N/A</v>
      </c>
      <c r="R22" t="s">
        <v>149</v>
      </c>
      <c r="S22" s="109">
        <f t="shared" si="3"/>
        <v>0</v>
      </c>
      <c r="T22" s="110"/>
      <c r="U22" s="109" t="e">
        <f t="shared" si="4"/>
        <v>#N/A</v>
      </c>
    </row>
    <row r="23" spans="1:21" ht="17.45" customHeight="1" x14ac:dyDescent="0.2">
      <c r="A23" s="118"/>
      <c r="B23" s="119"/>
      <c r="C23" s="119"/>
      <c r="D23" s="199"/>
      <c r="E23" s="118"/>
      <c r="F23" s="121"/>
      <c r="G23" s="121"/>
      <c r="H23" s="218"/>
      <c r="I23" s="123"/>
      <c r="J23" s="111">
        <f t="shared" si="0"/>
        <v>0</v>
      </c>
      <c r="K23" s="221">
        <f t="shared" si="1"/>
        <v>0</v>
      </c>
      <c r="L23" s="111" t="e">
        <f>VLOOKUP(G23,Listes!$G$2:$H$19,2,FALSE)</f>
        <v>#N/A</v>
      </c>
      <c r="M23" s="39" t="e">
        <f t="shared" si="2"/>
        <v>#N/A</v>
      </c>
      <c r="O23" s="24" t="e">
        <f>VLOOKUP(A23,'Composition portefeuille'!$B$2:$D$5,3,FALSE)</f>
        <v>#N/A</v>
      </c>
      <c r="P23" s="24">
        <v>3603</v>
      </c>
      <c r="Q23" s="24" t="e">
        <f>VLOOKUP(G23,Listes!$G$2:$I$19,3,FALSE)</f>
        <v>#N/A</v>
      </c>
      <c r="R23" t="s">
        <v>149</v>
      </c>
      <c r="S23" s="109">
        <f t="shared" si="3"/>
        <v>0</v>
      </c>
      <c r="T23" s="110"/>
      <c r="U23" s="109" t="e">
        <f t="shared" si="4"/>
        <v>#N/A</v>
      </c>
    </row>
    <row r="24" spans="1:21" ht="17.45" customHeight="1" x14ac:dyDescent="0.2">
      <c r="A24" s="118"/>
      <c r="B24" s="119"/>
      <c r="C24" s="119"/>
      <c r="D24" s="199"/>
      <c r="E24" s="118"/>
      <c r="F24" s="121"/>
      <c r="G24" s="121"/>
      <c r="H24" s="218"/>
      <c r="I24" s="123"/>
      <c r="J24" s="111">
        <f>H24*I24</f>
        <v>0</v>
      </c>
      <c r="K24" s="221">
        <f t="shared" si="1"/>
        <v>0</v>
      </c>
      <c r="L24" s="111" t="e">
        <f>VLOOKUP(G24,Listes!$G$2:$H$19,2,FALSE)</f>
        <v>#N/A</v>
      </c>
      <c r="M24" s="39" t="e">
        <f t="shared" si="2"/>
        <v>#N/A</v>
      </c>
      <c r="O24" s="24" t="e">
        <f>VLOOKUP(A24,'Composition portefeuille'!$B$2:$D$5,3,FALSE)</f>
        <v>#N/A</v>
      </c>
      <c r="P24" s="24">
        <v>3603</v>
      </c>
      <c r="Q24" s="24" t="e">
        <f>VLOOKUP(G24,Listes!$G$2:$I$19,3,FALSE)</f>
        <v>#N/A</v>
      </c>
      <c r="R24" t="s">
        <v>149</v>
      </c>
      <c r="S24" s="109">
        <f t="shared" si="3"/>
        <v>0</v>
      </c>
      <c r="T24" s="110"/>
      <c r="U24" s="109" t="e">
        <f t="shared" si="4"/>
        <v>#N/A</v>
      </c>
    </row>
    <row r="25" spans="1:21" ht="17.45" customHeight="1" x14ac:dyDescent="0.2">
      <c r="A25" s="118"/>
      <c r="B25" s="119"/>
      <c r="C25" s="119"/>
      <c r="D25" s="199"/>
      <c r="E25" s="118"/>
      <c r="F25" s="121"/>
      <c r="G25" s="121"/>
      <c r="H25" s="218"/>
      <c r="I25" s="123"/>
      <c r="J25" s="111">
        <f>H25*I25</f>
        <v>0</v>
      </c>
      <c r="K25" s="221">
        <f t="shared" si="1"/>
        <v>0</v>
      </c>
      <c r="L25" s="111" t="e">
        <f>VLOOKUP(G25,Listes!$G$2:$H$19,2,FALSE)</f>
        <v>#N/A</v>
      </c>
      <c r="M25" s="39" t="e">
        <f t="shared" si="2"/>
        <v>#N/A</v>
      </c>
      <c r="O25" s="24" t="e">
        <f>VLOOKUP(A25,'Composition portefeuille'!$B$2:$D$5,3,FALSE)</f>
        <v>#N/A</v>
      </c>
      <c r="P25" s="24">
        <v>3603</v>
      </c>
      <c r="Q25" s="24" t="e">
        <f>VLOOKUP(G25,Listes!$G$2:$I$19,3,FALSE)</f>
        <v>#N/A</v>
      </c>
      <c r="R25" t="s">
        <v>149</v>
      </c>
      <c r="S25" s="109">
        <f t="shared" si="3"/>
        <v>0</v>
      </c>
      <c r="T25" s="110"/>
      <c r="U25" s="109" t="e">
        <f t="shared" si="4"/>
        <v>#N/A</v>
      </c>
    </row>
    <row r="26" spans="1:21" ht="17.45" customHeight="1" x14ac:dyDescent="0.2">
      <c r="A26" s="118"/>
      <c r="B26" s="119"/>
      <c r="C26" s="119"/>
      <c r="D26" s="199"/>
      <c r="E26" s="118"/>
      <c r="F26" s="121"/>
      <c r="G26" s="121"/>
      <c r="H26" s="218"/>
      <c r="I26" s="123"/>
      <c r="J26" s="111">
        <f t="shared" si="0"/>
        <v>0</v>
      </c>
      <c r="K26" s="221">
        <f t="shared" si="1"/>
        <v>0</v>
      </c>
      <c r="L26" s="111" t="e">
        <f>VLOOKUP(G26,Listes!$G$2:$H$19,2,FALSE)</f>
        <v>#N/A</v>
      </c>
      <c r="M26" s="39" t="e">
        <f t="shared" si="2"/>
        <v>#N/A</v>
      </c>
      <c r="O26" s="24" t="e">
        <f>VLOOKUP(A26,'Composition portefeuille'!$B$2:$D$5,3,FALSE)</f>
        <v>#N/A</v>
      </c>
      <c r="P26" s="24">
        <v>3603</v>
      </c>
      <c r="Q26" s="24" t="e">
        <f>VLOOKUP(G26,Listes!$G$2:$I$19,3,FALSE)</f>
        <v>#N/A</v>
      </c>
      <c r="R26" t="s">
        <v>149</v>
      </c>
      <c r="S26" s="109">
        <f t="shared" si="3"/>
        <v>0</v>
      </c>
      <c r="T26" s="110"/>
      <c r="U26" s="109" t="e">
        <f t="shared" si="4"/>
        <v>#N/A</v>
      </c>
    </row>
    <row r="27" spans="1:21" ht="17.45" customHeight="1" x14ac:dyDescent="0.2">
      <c r="A27" s="118"/>
      <c r="B27" s="119"/>
      <c r="C27" s="119"/>
      <c r="D27" s="199"/>
      <c r="E27" s="118"/>
      <c r="F27" s="121"/>
      <c r="G27" s="121"/>
      <c r="H27" s="218"/>
      <c r="I27" s="123"/>
      <c r="J27" s="111">
        <f t="shared" si="0"/>
        <v>0</v>
      </c>
      <c r="K27" s="221">
        <f t="shared" si="1"/>
        <v>0</v>
      </c>
      <c r="L27" s="111" t="e">
        <f>VLOOKUP(G27,Listes!$G$2:$H$19,2,FALSE)</f>
        <v>#N/A</v>
      </c>
      <c r="M27" s="39" t="e">
        <f t="shared" si="2"/>
        <v>#N/A</v>
      </c>
      <c r="O27" s="24" t="e">
        <f>VLOOKUP(A27,'Composition portefeuille'!$B$2:$D$5,3,FALSE)</f>
        <v>#N/A</v>
      </c>
      <c r="P27" s="24">
        <v>3603</v>
      </c>
      <c r="Q27" s="24" t="e">
        <f>VLOOKUP(G27,Listes!$G$2:$I$19,3,FALSE)</f>
        <v>#N/A</v>
      </c>
      <c r="R27" t="s">
        <v>149</v>
      </c>
      <c r="S27" s="109">
        <f t="shared" si="3"/>
        <v>0</v>
      </c>
      <c r="T27" s="110"/>
      <c r="U27" s="109" t="e">
        <f t="shared" si="4"/>
        <v>#N/A</v>
      </c>
    </row>
    <row r="28" spans="1:21" ht="17.45" customHeight="1" x14ac:dyDescent="0.2">
      <c r="A28" s="118"/>
      <c r="B28" s="119"/>
      <c r="C28" s="119"/>
      <c r="D28" s="199"/>
      <c r="E28" s="118"/>
      <c r="F28" s="121"/>
      <c r="G28" s="121"/>
      <c r="H28" s="218"/>
      <c r="I28" s="123"/>
      <c r="J28" s="111">
        <f t="shared" si="0"/>
        <v>0</v>
      </c>
      <c r="K28" s="221">
        <f t="shared" si="1"/>
        <v>0</v>
      </c>
      <c r="L28" s="111" t="e">
        <f>VLOOKUP(G28,Listes!$G$2:$H$19,2,FALSE)</f>
        <v>#N/A</v>
      </c>
      <c r="M28" s="39" t="e">
        <f t="shared" si="2"/>
        <v>#N/A</v>
      </c>
      <c r="O28" s="24" t="e">
        <f>VLOOKUP(A28,'Composition portefeuille'!$B$2:$D$5,3,FALSE)</f>
        <v>#N/A</v>
      </c>
      <c r="P28" s="24">
        <v>3603</v>
      </c>
      <c r="Q28" s="24" t="e">
        <f>VLOOKUP(G28,Listes!$G$2:$I$19,3,FALSE)</f>
        <v>#N/A</v>
      </c>
      <c r="R28" t="s">
        <v>149</v>
      </c>
      <c r="S28" s="109">
        <f t="shared" si="3"/>
        <v>0</v>
      </c>
      <c r="T28" s="110"/>
      <c r="U28" s="109" t="e">
        <f t="shared" si="4"/>
        <v>#N/A</v>
      </c>
    </row>
    <row r="29" spans="1:21" ht="17.45" customHeight="1" x14ac:dyDescent="0.2">
      <c r="A29" s="118"/>
      <c r="B29" s="119"/>
      <c r="C29" s="119"/>
      <c r="D29" s="199"/>
      <c r="E29" s="118"/>
      <c r="F29" s="121"/>
      <c r="G29" s="121"/>
      <c r="H29" s="218"/>
      <c r="I29" s="123"/>
      <c r="J29" s="111">
        <f t="shared" si="0"/>
        <v>0</v>
      </c>
      <c r="K29" s="221">
        <f t="shared" si="1"/>
        <v>0</v>
      </c>
      <c r="L29" s="111" t="e">
        <f>VLOOKUP(G29,Listes!$G$2:$H$19,2,FALSE)</f>
        <v>#N/A</v>
      </c>
      <c r="M29" s="39" t="e">
        <f t="shared" si="2"/>
        <v>#N/A</v>
      </c>
      <c r="O29" s="24" t="e">
        <f>VLOOKUP(A29,'Composition portefeuille'!$B$2:$D$5,3,FALSE)</f>
        <v>#N/A</v>
      </c>
      <c r="P29" s="24">
        <v>3603</v>
      </c>
      <c r="Q29" s="24" t="e">
        <f>VLOOKUP(G29,Listes!$G$2:$I$19,3,FALSE)</f>
        <v>#N/A</v>
      </c>
      <c r="R29" t="s">
        <v>149</v>
      </c>
      <c r="S29" s="109">
        <f t="shared" si="3"/>
        <v>0</v>
      </c>
      <c r="T29" s="110"/>
      <c r="U29" s="109" t="e">
        <f t="shared" si="4"/>
        <v>#N/A</v>
      </c>
    </row>
    <row r="30" spans="1:21" ht="17.45" customHeight="1" x14ac:dyDescent="0.2">
      <c r="A30" s="118"/>
      <c r="B30" s="119"/>
      <c r="C30" s="119"/>
      <c r="D30" s="199"/>
      <c r="E30" s="118"/>
      <c r="F30" s="121"/>
      <c r="G30" s="121"/>
      <c r="H30" s="218"/>
      <c r="I30" s="123"/>
      <c r="J30" s="111">
        <f t="shared" si="0"/>
        <v>0</v>
      </c>
      <c r="K30" s="221">
        <f t="shared" si="1"/>
        <v>0</v>
      </c>
      <c r="L30" s="111" t="e">
        <f>VLOOKUP(G30,Listes!$G$2:$H$19,2,FALSE)</f>
        <v>#N/A</v>
      </c>
      <c r="M30" s="39" t="e">
        <f t="shared" si="2"/>
        <v>#N/A</v>
      </c>
      <c r="O30" s="24" t="e">
        <f>VLOOKUP(A30,'Composition portefeuille'!$B$2:$D$5,3,FALSE)</f>
        <v>#N/A</v>
      </c>
      <c r="P30" s="24">
        <v>3603</v>
      </c>
      <c r="Q30" s="24" t="e">
        <f>VLOOKUP(G30,Listes!$G$2:$I$19,3,FALSE)</f>
        <v>#N/A</v>
      </c>
      <c r="R30" t="s">
        <v>149</v>
      </c>
      <c r="S30" s="109">
        <f t="shared" si="3"/>
        <v>0</v>
      </c>
      <c r="T30" s="110"/>
      <c r="U30" s="109" t="e">
        <f t="shared" si="4"/>
        <v>#N/A</v>
      </c>
    </row>
    <row r="31" spans="1:21" ht="17.45" customHeight="1" x14ac:dyDescent="0.2">
      <c r="A31" s="118"/>
      <c r="B31" s="119"/>
      <c r="C31" s="119"/>
      <c r="D31" s="199"/>
      <c r="E31" s="118"/>
      <c r="F31" s="121"/>
      <c r="G31" s="121"/>
      <c r="H31" s="218"/>
      <c r="I31" s="123"/>
      <c r="J31" s="111">
        <f t="shared" si="0"/>
        <v>0</v>
      </c>
      <c r="K31" s="221">
        <f t="shared" si="1"/>
        <v>0</v>
      </c>
      <c r="L31" s="111" t="e">
        <f>VLOOKUP(G31,Listes!$G$2:$H$19,2,FALSE)</f>
        <v>#N/A</v>
      </c>
      <c r="M31" s="39" t="e">
        <f t="shared" si="2"/>
        <v>#N/A</v>
      </c>
      <c r="O31" s="24" t="e">
        <f>VLOOKUP(A31,'Composition portefeuille'!$B$2:$D$5,3,FALSE)</f>
        <v>#N/A</v>
      </c>
      <c r="P31" s="24">
        <v>3603</v>
      </c>
      <c r="Q31" s="24" t="e">
        <f>VLOOKUP(G31,Listes!$G$2:$I$19,3,FALSE)</f>
        <v>#N/A</v>
      </c>
      <c r="R31" t="s">
        <v>149</v>
      </c>
      <c r="S31" s="109">
        <f t="shared" si="3"/>
        <v>0</v>
      </c>
      <c r="T31" s="110"/>
      <c r="U31" s="109" t="e">
        <f t="shared" si="4"/>
        <v>#N/A</v>
      </c>
    </row>
    <row r="32" spans="1:21" ht="17.45" customHeight="1" x14ac:dyDescent="0.2">
      <c r="A32" s="118"/>
      <c r="B32" s="119"/>
      <c r="C32" s="119"/>
      <c r="D32" s="199"/>
      <c r="E32" s="118"/>
      <c r="F32" s="121"/>
      <c r="G32" s="121"/>
      <c r="H32" s="218"/>
      <c r="I32" s="123"/>
      <c r="J32" s="111">
        <f t="shared" si="0"/>
        <v>0</v>
      </c>
      <c r="K32" s="221">
        <f t="shared" si="1"/>
        <v>0</v>
      </c>
      <c r="L32" s="111" t="e">
        <f>VLOOKUP(G32,Listes!$G$2:$H$19,2,FALSE)</f>
        <v>#N/A</v>
      </c>
      <c r="M32" s="39" t="e">
        <f t="shared" si="2"/>
        <v>#N/A</v>
      </c>
      <c r="O32" s="24" t="e">
        <f>VLOOKUP(A32,'Composition portefeuille'!$B$2:$D$5,3,FALSE)</f>
        <v>#N/A</v>
      </c>
      <c r="P32" s="24">
        <v>3603</v>
      </c>
      <c r="Q32" s="24" t="e">
        <f>VLOOKUP(G32,Listes!$G$2:$I$19,3,FALSE)</f>
        <v>#N/A</v>
      </c>
      <c r="R32" t="s">
        <v>149</v>
      </c>
      <c r="S32" s="109">
        <f t="shared" si="3"/>
        <v>0</v>
      </c>
      <c r="T32" s="110"/>
      <c r="U32" s="109" t="e">
        <f t="shared" si="4"/>
        <v>#N/A</v>
      </c>
    </row>
    <row r="33" spans="1:21" ht="17.45" customHeight="1" x14ac:dyDescent="0.2">
      <c r="A33" s="118"/>
      <c r="B33" s="119"/>
      <c r="C33" s="119"/>
      <c r="D33" s="199"/>
      <c r="E33" s="118"/>
      <c r="F33" s="121"/>
      <c r="G33" s="121"/>
      <c r="H33" s="218"/>
      <c r="I33" s="123"/>
      <c r="J33" s="111">
        <f t="shared" si="0"/>
        <v>0</v>
      </c>
      <c r="K33" s="221">
        <f t="shared" si="1"/>
        <v>0</v>
      </c>
      <c r="L33" s="111" t="e">
        <f>VLOOKUP(G33,Listes!$G$2:$H$19,2,FALSE)</f>
        <v>#N/A</v>
      </c>
      <c r="M33" s="39" t="e">
        <f t="shared" si="2"/>
        <v>#N/A</v>
      </c>
      <c r="O33" s="24" t="e">
        <f>VLOOKUP(A33,'Composition portefeuille'!$B$2:$D$5,3,FALSE)</f>
        <v>#N/A</v>
      </c>
      <c r="P33" s="24">
        <v>3603</v>
      </c>
      <c r="Q33" s="24" t="e">
        <f>VLOOKUP(G33,Listes!$G$2:$I$19,3,FALSE)</f>
        <v>#N/A</v>
      </c>
      <c r="R33" t="s">
        <v>149</v>
      </c>
      <c r="S33" s="109">
        <f t="shared" si="3"/>
        <v>0</v>
      </c>
      <c r="T33" s="110"/>
      <c r="U33" s="109" t="e">
        <f t="shared" si="4"/>
        <v>#N/A</v>
      </c>
    </row>
    <row r="34" spans="1:21" ht="17.45" customHeight="1" x14ac:dyDescent="0.2">
      <c r="A34" s="118"/>
      <c r="B34" s="119"/>
      <c r="C34" s="119"/>
      <c r="D34" s="199"/>
      <c r="E34" s="118"/>
      <c r="F34" s="121"/>
      <c r="G34" s="121"/>
      <c r="H34" s="218"/>
      <c r="I34" s="123"/>
      <c r="J34" s="111">
        <f t="shared" si="0"/>
        <v>0</v>
      </c>
      <c r="K34" s="221">
        <f t="shared" si="1"/>
        <v>0</v>
      </c>
      <c r="L34" s="111" t="e">
        <f>VLOOKUP(G34,Listes!$G$2:$H$19,2,FALSE)</f>
        <v>#N/A</v>
      </c>
      <c r="M34" s="39" t="e">
        <f t="shared" si="2"/>
        <v>#N/A</v>
      </c>
      <c r="O34" s="24" t="e">
        <f>VLOOKUP(A34,'Composition portefeuille'!$B$2:$D$5,3,FALSE)</f>
        <v>#N/A</v>
      </c>
      <c r="P34" s="24">
        <v>3603</v>
      </c>
      <c r="Q34" s="24" t="e">
        <f>VLOOKUP(G34,Listes!$G$2:$I$19,3,FALSE)</f>
        <v>#N/A</v>
      </c>
      <c r="R34" t="s">
        <v>149</v>
      </c>
      <c r="S34" s="109">
        <f t="shared" si="3"/>
        <v>0</v>
      </c>
      <c r="T34" s="110"/>
      <c r="U34" s="109" t="e">
        <f t="shared" si="4"/>
        <v>#N/A</v>
      </c>
    </row>
    <row r="35" spans="1:21" ht="17.45" customHeight="1" x14ac:dyDescent="0.2">
      <c r="A35" s="118"/>
      <c r="B35" s="119"/>
      <c r="C35" s="119"/>
      <c r="D35" s="199"/>
      <c r="E35" s="118"/>
      <c r="F35" s="121"/>
      <c r="G35" s="121"/>
      <c r="H35" s="218"/>
      <c r="I35" s="123"/>
      <c r="J35" s="111">
        <f t="shared" si="0"/>
        <v>0</v>
      </c>
      <c r="K35" s="221">
        <f t="shared" si="1"/>
        <v>0</v>
      </c>
      <c r="L35" s="111" t="e">
        <f>VLOOKUP(G35,Listes!$G$2:$H$19,2,FALSE)</f>
        <v>#N/A</v>
      </c>
      <c r="M35" s="39" t="e">
        <f t="shared" si="2"/>
        <v>#N/A</v>
      </c>
      <c r="O35" s="24" t="e">
        <f>VLOOKUP(A35,'Composition portefeuille'!$B$2:$D$5,3,FALSE)</f>
        <v>#N/A</v>
      </c>
      <c r="P35" s="24">
        <v>3603</v>
      </c>
      <c r="Q35" s="24" t="e">
        <f>VLOOKUP(G35,Listes!$G$2:$I$19,3,FALSE)</f>
        <v>#N/A</v>
      </c>
      <c r="R35" t="s">
        <v>149</v>
      </c>
      <c r="S35" s="109">
        <f t="shared" si="3"/>
        <v>0</v>
      </c>
      <c r="T35" s="110"/>
      <c r="U35" s="109" t="e">
        <f t="shared" si="4"/>
        <v>#N/A</v>
      </c>
    </row>
    <row r="36" spans="1:21" ht="17.45" customHeight="1" x14ac:dyDescent="0.2">
      <c r="A36" s="118"/>
      <c r="B36" s="119"/>
      <c r="C36" s="119"/>
      <c r="D36" s="199"/>
      <c r="E36" s="118"/>
      <c r="F36" s="121"/>
      <c r="G36" s="121"/>
      <c r="H36" s="218"/>
      <c r="I36" s="123"/>
      <c r="J36" s="111">
        <f t="shared" si="0"/>
        <v>0</v>
      </c>
      <c r="K36" s="221">
        <f t="shared" si="1"/>
        <v>0</v>
      </c>
      <c r="L36" s="111" t="e">
        <f>VLOOKUP(G36,Listes!$G$2:$H$19,2,FALSE)</f>
        <v>#N/A</v>
      </c>
      <c r="M36" s="39" t="e">
        <f t="shared" si="2"/>
        <v>#N/A</v>
      </c>
      <c r="O36" s="24" t="e">
        <f>VLOOKUP(A36,'Composition portefeuille'!$B$2:$D$5,3,FALSE)</f>
        <v>#N/A</v>
      </c>
      <c r="P36" s="24">
        <v>3603</v>
      </c>
      <c r="Q36" s="24" t="e">
        <f>VLOOKUP(G36,Listes!$G$2:$I$19,3,FALSE)</f>
        <v>#N/A</v>
      </c>
      <c r="R36" t="s">
        <v>149</v>
      </c>
      <c r="S36" s="109">
        <f t="shared" si="3"/>
        <v>0</v>
      </c>
      <c r="T36" s="110"/>
      <c r="U36" s="109" t="e">
        <f t="shared" si="4"/>
        <v>#N/A</v>
      </c>
    </row>
    <row r="37" spans="1:21" ht="17.45" customHeight="1" x14ac:dyDescent="0.2">
      <c r="A37" s="118"/>
      <c r="B37" s="119"/>
      <c r="C37" s="119"/>
      <c r="D37" s="199"/>
      <c r="E37" s="118"/>
      <c r="F37" s="121"/>
      <c r="G37" s="121"/>
      <c r="H37" s="218"/>
      <c r="I37" s="123"/>
      <c r="J37" s="111">
        <f t="shared" si="0"/>
        <v>0</v>
      </c>
      <c r="K37" s="221">
        <f t="shared" si="1"/>
        <v>0</v>
      </c>
      <c r="L37" s="111" t="e">
        <f>VLOOKUP(G37,Listes!$G$2:$H$19,2,FALSE)</f>
        <v>#N/A</v>
      </c>
      <c r="M37" s="39" t="e">
        <f t="shared" si="2"/>
        <v>#N/A</v>
      </c>
      <c r="O37" s="24" t="e">
        <f>VLOOKUP(A37,'Composition portefeuille'!$B$2:$D$5,3,FALSE)</f>
        <v>#N/A</v>
      </c>
      <c r="P37" s="24">
        <v>3603</v>
      </c>
      <c r="Q37" s="24" t="e">
        <f>VLOOKUP(G37,Listes!$G$2:$I$19,3,FALSE)</f>
        <v>#N/A</v>
      </c>
      <c r="R37" t="s">
        <v>149</v>
      </c>
      <c r="S37" s="109">
        <f t="shared" si="3"/>
        <v>0</v>
      </c>
      <c r="T37" s="110"/>
      <c r="U37" s="109" t="e">
        <f t="shared" si="4"/>
        <v>#N/A</v>
      </c>
    </row>
    <row r="38" spans="1:21" ht="17.45" customHeight="1" x14ac:dyDescent="0.2">
      <c r="A38" s="118"/>
      <c r="B38" s="119"/>
      <c r="C38" s="119"/>
      <c r="D38" s="199"/>
      <c r="E38" s="118"/>
      <c r="F38" s="121"/>
      <c r="G38" s="121"/>
      <c r="H38" s="218"/>
      <c r="I38" s="123"/>
      <c r="J38" s="111">
        <f t="shared" si="0"/>
        <v>0</v>
      </c>
      <c r="K38" s="221">
        <f t="shared" si="1"/>
        <v>0</v>
      </c>
      <c r="L38" s="111" t="e">
        <f>VLOOKUP(G38,Listes!$G$2:$H$19,2,FALSE)</f>
        <v>#N/A</v>
      </c>
      <c r="M38" s="39" t="e">
        <f t="shared" si="2"/>
        <v>#N/A</v>
      </c>
      <c r="O38" s="24" t="e">
        <f>VLOOKUP(A38,'Composition portefeuille'!$B$2:$D$5,3,FALSE)</f>
        <v>#N/A</v>
      </c>
      <c r="P38" s="24">
        <v>3603</v>
      </c>
      <c r="Q38" s="24" t="e">
        <f>VLOOKUP(G38,Listes!$G$2:$I$19,3,FALSE)</f>
        <v>#N/A</v>
      </c>
      <c r="R38" t="s">
        <v>149</v>
      </c>
      <c r="S38" s="109">
        <f t="shared" si="3"/>
        <v>0</v>
      </c>
      <c r="T38" s="110"/>
      <c r="U38" s="109" t="e">
        <f t="shared" si="4"/>
        <v>#N/A</v>
      </c>
    </row>
    <row r="39" spans="1:21" ht="17.45" customHeight="1" x14ac:dyDescent="0.2">
      <c r="A39" s="118"/>
      <c r="B39" s="119"/>
      <c r="C39" s="119"/>
      <c r="D39" s="199"/>
      <c r="E39" s="118"/>
      <c r="F39" s="121"/>
      <c r="G39" s="121"/>
      <c r="H39" s="218"/>
      <c r="I39" s="123"/>
      <c r="J39" s="111">
        <f t="shared" si="0"/>
        <v>0</v>
      </c>
      <c r="K39" s="221">
        <f t="shared" si="1"/>
        <v>0</v>
      </c>
      <c r="L39" s="111" t="e">
        <f>VLOOKUP(G39,Listes!$G$2:$H$19,2,FALSE)</f>
        <v>#N/A</v>
      </c>
      <c r="M39" s="39" t="e">
        <f t="shared" si="2"/>
        <v>#N/A</v>
      </c>
      <c r="O39" s="24" t="e">
        <f>VLOOKUP(A39,'Composition portefeuille'!$B$2:$D$5,3,FALSE)</f>
        <v>#N/A</v>
      </c>
      <c r="P39" s="24">
        <v>3603</v>
      </c>
      <c r="Q39" s="24" t="e">
        <f>VLOOKUP(G39,Listes!$G$2:$I$19,3,FALSE)</f>
        <v>#N/A</v>
      </c>
      <c r="R39" t="s">
        <v>149</v>
      </c>
      <c r="S39" s="109">
        <f t="shared" si="3"/>
        <v>0</v>
      </c>
      <c r="T39" s="110"/>
      <c r="U39" s="109" t="e">
        <f t="shared" si="4"/>
        <v>#N/A</v>
      </c>
    </row>
    <row r="40" spans="1:21" ht="17.45" customHeight="1" x14ac:dyDescent="0.2">
      <c r="A40" s="118"/>
      <c r="B40" s="119"/>
      <c r="C40" s="119"/>
      <c r="D40" s="199"/>
      <c r="E40" s="118"/>
      <c r="F40" s="121"/>
      <c r="G40" s="121"/>
      <c r="H40" s="218"/>
      <c r="I40" s="123"/>
      <c r="J40" s="111">
        <f t="shared" si="0"/>
        <v>0</v>
      </c>
      <c r="K40" s="221">
        <f t="shared" si="1"/>
        <v>0</v>
      </c>
      <c r="L40" s="111" t="e">
        <f>VLOOKUP(G40,Listes!$G$2:$H$19,2,FALSE)</f>
        <v>#N/A</v>
      </c>
      <c r="M40" s="39" t="e">
        <f t="shared" si="2"/>
        <v>#N/A</v>
      </c>
      <c r="O40" s="24" t="e">
        <f>VLOOKUP(A40,'Composition portefeuille'!$B$2:$D$5,3,FALSE)</f>
        <v>#N/A</v>
      </c>
      <c r="P40" s="24">
        <v>3603</v>
      </c>
      <c r="Q40" s="24" t="e">
        <f>VLOOKUP(G40,Listes!$G$2:$I$19,3,FALSE)</f>
        <v>#N/A</v>
      </c>
      <c r="R40" t="s">
        <v>149</v>
      </c>
      <c r="S40" s="109">
        <f t="shared" si="3"/>
        <v>0</v>
      </c>
      <c r="T40" s="110"/>
      <c r="U40" s="109" t="e">
        <f t="shared" si="4"/>
        <v>#N/A</v>
      </c>
    </row>
    <row r="41" spans="1:21" ht="17.45" customHeight="1" x14ac:dyDescent="0.2">
      <c r="A41" s="118"/>
      <c r="B41" s="119"/>
      <c r="C41" s="119"/>
      <c r="D41" s="199"/>
      <c r="E41" s="118"/>
      <c r="F41" s="121"/>
      <c r="G41" s="121"/>
      <c r="H41" s="218"/>
      <c r="I41" s="123"/>
      <c r="J41" s="111">
        <f>H41*I41</f>
        <v>0</v>
      </c>
      <c r="K41" s="221">
        <f t="shared" si="1"/>
        <v>0</v>
      </c>
      <c r="L41" s="111" t="e">
        <f>VLOOKUP(G41,Listes!$G$2:$H$19,2,FALSE)</f>
        <v>#N/A</v>
      </c>
      <c r="M41" s="39" t="e">
        <f t="shared" si="2"/>
        <v>#N/A</v>
      </c>
      <c r="O41" s="24" t="e">
        <f>VLOOKUP(A41,'Composition portefeuille'!$B$2:$D$5,3,FALSE)</f>
        <v>#N/A</v>
      </c>
      <c r="P41" s="24">
        <v>3603</v>
      </c>
      <c r="Q41" s="24" t="e">
        <f>VLOOKUP(G41,Listes!$G$2:$I$19,3,FALSE)</f>
        <v>#N/A</v>
      </c>
      <c r="R41" t="s">
        <v>149</v>
      </c>
      <c r="S41" s="109">
        <f t="shared" si="3"/>
        <v>0</v>
      </c>
      <c r="T41" s="110"/>
      <c r="U41" s="109" t="e">
        <f t="shared" si="4"/>
        <v>#N/A</v>
      </c>
    </row>
    <row r="42" spans="1:21" ht="17.45" customHeight="1" x14ac:dyDescent="0.2">
      <c r="A42" s="118"/>
      <c r="B42" s="119"/>
      <c r="C42" s="119"/>
      <c r="D42" s="199"/>
      <c r="E42" s="118"/>
      <c r="F42" s="121"/>
      <c r="G42" s="121"/>
      <c r="H42" s="218"/>
      <c r="I42" s="123"/>
      <c r="J42" s="111">
        <f>H42*I42</f>
        <v>0</v>
      </c>
      <c r="K42" s="221">
        <f t="shared" si="1"/>
        <v>0</v>
      </c>
      <c r="L42" s="111" t="e">
        <f>VLOOKUP(G42,Listes!$G$2:$H$19,2,FALSE)</f>
        <v>#N/A</v>
      </c>
      <c r="M42" s="39" t="e">
        <f t="shared" si="2"/>
        <v>#N/A</v>
      </c>
      <c r="O42" s="24" t="e">
        <f>VLOOKUP(A42,'Composition portefeuille'!$B$2:$D$5,3,FALSE)</f>
        <v>#N/A</v>
      </c>
      <c r="P42" s="24">
        <v>3603</v>
      </c>
      <c r="Q42" s="24" t="e">
        <f>VLOOKUP(G42,Listes!$G$2:$I$19,3,FALSE)</f>
        <v>#N/A</v>
      </c>
      <c r="R42" t="s">
        <v>149</v>
      </c>
      <c r="S42" s="109">
        <f t="shared" si="3"/>
        <v>0</v>
      </c>
      <c r="T42" s="110"/>
      <c r="U42" s="109" t="e">
        <f t="shared" si="4"/>
        <v>#N/A</v>
      </c>
    </row>
    <row r="43" spans="1:21" ht="17.45" customHeight="1" x14ac:dyDescent="0.2">
      <c r="A43" s="118"/>
      <c r="B43" s="119"/>
      <c r="C43" s="119"/>
      <c r="D43" s="199"/>
      <c r="E43" s="118"/>
      <c r="F43" s="121"/>
      <c r="G43" s="121"/>
      <c r="H43" s="218"/>
      <c r="I43" s="123"/>
      <c r="J43" s="111">
        <f t="shared" si="0"/>
        <v>0</v>
      </c>
      <c r="K43" s="221">
        <f t="shared" si="1"/>
        <v>0</v>
      </c>
      <c r="L43" s="111" t="e">
        <f>VLOOKUP(G43,Listes!$G$2:$H$19,2,FALSE)</f>
        <v>#N/A</v>
      </c>
      <c r="M43" s="39" t="e">
        <f t="shared" si="2"/>
        <v>#N/A</v>
      </c>
      <c r="O43" s="24" t="e">
        <f>VLOOKUP(A43,'Composition portefeuille'!$B$2:$D$5,3,FALSE)</f>
        <v>#N/A</v>
      </c>
      <c r="P43" s="24">
        <v>3603</v>
      </c>
      <c r="Q43" s="24" t="e">
        <f>VLOOKUP(G43,Listes!$G$2:$I$19,3,FALSE)</f>
        <v>#N/A</v>
      </c>
      <c r="R43" t="s">
        <v>149</v>
      </c>
      <c r="S43" s="109">
        <f t="shared" si="3"/>
        <v>0</v>
      </c>
      <c r="T43" s="110"/>
      <c r="U43" s="109" t="e">
        <f t="shared" si="4"/>
        <v>#N/A</v>
      </c>
    </row>
    <row r="44" spans="1:21" ht="17.45" customHeight="1" x14ac:dyDescent="0.2">
      <c r="A44" s="118"/>
      <c r="B44" s="119"/>
      <c r="C44" s="119"/>
      <c r="D44" s="199"/>
      <c r="E44" s="118"/>
      <c r="F44" s="121"/>
      <c r="G44" s="121"/>
      <c r="H44" s="218"/>
      <c r="I44" s="123"/>
      <c r="J44" s="111">
        <f t="shared" si="0"/>
        <v>0</v>
      </c>
      <c r="K44" s="221">
        <f t="shared" si="1"/>
        <v>0</v>
      </c>
      <c r="L44" s="111" t="e">
        <f>VLOOKUP(G44,Listes!$G$2:$H$19,2,FALSE)</f>
        <v>#N/A</v>
      </c>
      <c r="M44" s="39" t="e">
        <f t="shared" si="2"/>
        <v>#N/A</v>
      </c>
      <c r="O44" s="24" t="e">
        <f>VLOOKUP(A44,'Composition portefeuille'!$B$2:$D$5,3,FALSE)</f>
        <v>#N/A</v>
      </c>
      <c r="P44" s="24">
        <v>3603</v>
      </c>
      <c r="Q44" s="24" t="e">
        <f>VLOOKUP(G44,Listes!$G$2:$I$19,3,FALSE)</f>
        <v>#N/A</v>
      </c>
      <c r="R44" t="s">
        <v>149</v>
      </c>
      <c r="S44" s="109">
        <f t="shared" si="3"/>
        <v>0</v>
      </c>
      <c r="T44" s="110"/>
      <c r="U44" s="109" t="e">
        <f t="shared" si="4"/>
        <v>#N/A</v>
      </c>
    </row>
    <row r="45" spans="1:21" ht="17.45" customHeight="1" x14ac:dyDescent="0.2">
      <c r="A45" s="118"/>
      <c r="B45" s="119"/>
      <c r="C45" s="119"/>
      <c r="D45" s="199"/>
      <c r="E45" s="118"/>
      <c r="F45" s="121"/>
      <c r="G45" s="121"/>
      <c r="H45" s="218"/>
      <c r="I45" s="123"/>
      <c r="J45" s="111">
        <f t="shared" si="0"/>
        <v>0</v>
      </c>
      <c r="K45" s="221">
        <f t="shared" si="1"/>
        <v>0</v>
      </c>
      <c r="L45" s="111" t="e">
        <f>VLOOKUP(G45,Listes!$G$2:$H$19,2,FALSE)</f>
        <v>#N/A</v>
      </c>
      <c r="M45" s="39" t="e">
        <f t="shared" si="2"/>
        <v>#N/A</v>
      </c>
      <c r="O45" s="24" t="e">
        <f>VLOOKUP(A45,'Composition portefeuille'!$B$2:$D$5,3,FALSE)</f>
        <v>#N/A</v>
      </c>
      <c r="P45" s="24">
        <v>3603</v>
      </c>
      <c r="Q45" s="24" t="e">
        <f>VLOOKUP(G45,Listes!$G$2:$I$19,3,FALSE)</f>
        <v>#N/A</v>
      </c>
      <c r="R45" t="s">
        <v>149</v>
      </c>
      <c r="S45" s="109">
        <f t="shared" si="3"/>
        <v>0</v>
      </c>
      <c r="T45" s="110"/>
      <c r="U45" s="109" t="e">
        <f t="shared" si="4"/>
        <v>#N/A</v>
      </c>
    </row>
    <row r="46" spans="1:21" ht="17.45" customHeight="1" x14ac:dyDescent="0.2">
      <c r="A46" s="118"/>
      <c r="B46" s="119"/>
      <c r="C46" s="119"/>
      <c r="D46" s="199"/>
      <c r="E46" s="118"/>
      <c r="F46" s="121"/>
      <c r="G46" s="121"/>
      <c r="H46" s="218"/>
      <c r="I46" s="123"/>
      <c r="J46" s="111">
        <f t="shared" si="0"/>
        <v>0</v>
      </c>
      <c r="K46" s="221">
        <f t="shared" si="1"/>
        <v>0</v>
      </c>
      <c r="L46" s="111" t="e">
        <f>VLOOKUP(G46,Listes!$G$2:$H$19,2,FALSE)</f>
        <v>#N/A</v>
      </c>
      <c r="M46" s="39" t="e">
        <f t="shared" si="2"/>
        <v>#N/A</v>
      </c>
      <c r="O46" s="24" t="e">
        <f>VLOOKUP(A46,'Composition portefeuille'!$B$2:$D$5,3,FALSE)</f>
        <v>#N/A</v>
      </c>
      <c r="P46" s="24">
        <v>3603</v>
      </c>
      <c r="Q46" s="24" t="e">
        <f>VLOOKUP(G46,Listes!$G$2:$I$19,3,FALSE)</f>
        <v>#N/A</v>
      </c>
      <c r="R46" t="s">
        <v>149</v>
      </c>
      <c r="S46" s="109">
        <f t="shared" si="3"/>
        <v>0</v>
      </c>
      <c r="T46" s="110"/>
      <c r="U46" s="109" t="e">
        <f t="shared" si="4"/>
        <v>#N/A</v>
      </c>
    </row>
    <row r="47" spans="1:21" ht="17.45" customHeight="1" x14ac:dyDescent="0.2">
      <c r="A47" s="118"/>
      <c r="B47" s="119"/>
      <c r="C47" s="119"/>
      <c r="D47" s="199"/>
      <c r="E47" s="118"/>
      <c r="F47" s="121"/>
      <c r="G47" s="121"/>
      <c r="H47" s="218"/>
      <c r="I47" s="123"/>
      <c r="J47" s="111">
        <f t="shared" si="0"/>
        <v>0</v>
      </c>
      <c r="K47" s="221">
        <f t="shared" si="1"/>
        <v>0</v>
      </c>
      <c r="L47" s="111" t="e">
        <f>VLOOKUP(G47,Listes!$G$2:$H$19,2,FALSE)</f>
        <v>#N/A</v>
      </c>
      <c r="M47" s="39" t="e">
        <f t="shared" si="2"/>
        <v>#N/A</v>
      </c>
      <c r="O47" s="24" t="e">
        <f>VLOOKUP(A47,'Composition portefeuille'!$B$2:$D$5,3,FALSE)</f>
        <v>#N/A</v>
      </c>
      <c r="P47" s="24">
        <v>3603</v>
      </c>
      <c r="Q47" s="24" t="e">
        <f>VLOOKUP(G47,Listes!$G$2:$I$19,3,FALSE)</f>
        <v>#N/A</v>
      </c>
      <c r="R47" t="s">
        <v>149</v>
      </c>
      <c r="S47" s="109">
        <f t="shared" si="3"/>
        <v>0</v>
      </c>
      <c r="T47" s="110"/>
      <c r="U47" s="109" t="e">
        <f t="shared" si="4"/>
        <v>#N/A</v>
      </c>
    </row>
    <row r="48" spans="1:21" ht="17.45" customHeight="1" x14ac:dyDescent="0.2">
      <c r="A48" s="118"/>
      <c r="B48" s="119"/>
      <c r="C48" s="119"/>
      <c r="D48" s="199"/>
      <c r="E48" s="118"/>
      <c r="F48" s="121"/>
      <c r="G48" s="121"/>
      <c r="H48" s="218"/>
      <c r="I48" s="123"/>
      <c r="J48" s="111">
        <f t="shared" si="0"/>
        <v>0</v>
      </c>
      <c r="K48" s="221">
        <f t="shared" si="1"/>
        <v>0</v>
      </c>
      <c r="L48" s="111" t="e">
        <f>VLOOKUP(G48,Listes!$G$2:$H$19,2,FALSE)</f>
        <v>#N/A</v>
      </c>
      <c r="M48" s="39" t="e">
        <f t="shared" si="2"/>
        <v>#N/A</v>
      </c>
      <c r="O48" s="24" t="e">
        <f>VLOOKUP(A48,'Composition portefeuille'!$B$2:$D$5,3,FALSE)</f>
        <v>#N/A</v>
      </c>
      <c r="P48" s="24">
        <v>3603</v>
      </c>
      <c r="Q48" s="24" t="e">
        <f>VLOOKUP(G48,Listes!$G$2:$I$19,3,FALSE)</f>
        <v>#N/A</v>
      </c>
      <c r="R48" t="s">
        <v>149</v>
      </c>
      <c r="S48" s="109">
        <f t="shared" si="3"/>
        <v>0</v>
      </c>
      <c r="T48" s="110"/>
      <c r="U48" s="109" t="e">
        <f t="shared" si="4"/>
        <v>#N/A</v>
      </c>
    </row>
    <row r="49" spans="1:21" ht="17.45" customHeight="1" x14ac:dyDescent="0.2">
      <c r="A49" s="118"/>
      <c r="B49" s="119"/>
      <c r="C49" s="119"/>
      <c r="D49" s="199"/>
      <c r="E49" s="118"/>
      <c r="F49" s="121"/>
      <c r="G49" s="121"/>
      <c r="H49" s="218"/>
      <c r="I49" s="123"/>
      <c r="J49" s="111">
        <f t="shared" si="0"/>
        <v>0</v>
      </c>
      <c r="K49" s="221">
        <f t="shared" si="1"/>
        <v>0</v>
      </c>
      <c r="L49" s="111" t="e">
        <f>VLOOKUP(G49,Listes!$G$2:$H$19,2,FALSE)</f>
        <v>#N/A</v>
      </c>
      <c r="M49" s="39" t="e">
        <f t="shared" si="2"/>
        <v>#N/A</v>
      </c>
      <c r="O49" s="24" t="e">
        <f>VLOOKUP(A49,'Composition portefeuille'!$B$2:$D$5,3,FALSE)</f>
        <v>#N/A</v>
      </c>
      <c r="P49" s="24">
        <v>3603</v>
      </c>
      <c r="Q49" s="24" t="e">
        <f>VLOOKUP(G49,Listes!$G$2:$I$19,3,FALSE)</f>
        <v>#N/A</v>
      </c>
      <c r="R49" t="s">
        <v>149</v>
      </c>
      <c r="S49" s="109">
        <f t="shared" si="3"/>
        <v>0</v>
      </c>
      <c r="T49" s="110"/>
      <c r="U49" s="109" t="e">
        <f t="shared" si="4"/>
        <v>#N/A</v>
      </c>
    </row>
    <row r="50" spans="1:21" ht="17.45" customHeight="1" x14ac:dyDescent="0.2">
      <c r="A50" s="118"/>
      <c r="B50" s="119"/>
      <c r="C50" s="119"/>
      <c r="D50" s="199"/>
      <c r="E50" s="118"/>
      <c r="F50" s="121"/>
      <c r="G50" s="121"/>
      <c r="H50" s="218"/>
      <c r="I50" s="123"/>
      <c r="J50" s="111">
        <f t="shared" si="0"/>
        <v>0</v>
      </c>
      <c r="K50" s="221">
        <f t="shared" si="1"/>
        <v>0</v>
      </c>
      <c r="L50" s="111" t="e">
        <f>VLOOKUP(G50,Listes!$G$2:$H$19,2,FALSE)</f>
        <v>#N/A</v>
      </c>
      <c r="M50" s="39" t="e">
        <f t="shared" si="2"/>
        <v>#N/A</v>
      </c>
      <c r="O50" s="24" t="e">
        <f>VLOOKUP(A50,'Composition portefeuille'!$B$2:$D$5,3,FALSE)</f>
        <v>#N/A</v>
      </c>
      <c r="P50" s="24">
        <v>3603</v>
      </c>
      <c r="Q50" s="24" t="e">
        <f>VLOOKUP(G50,Listes!$G$2:$I$19,3,FALSE)</f>
        <v>#N/A</v>
      </c>
      <c r="R50" t="s">
        <v>149</v>
      </c>
      <c r="S50" s="109">
        <f t="shared" si="3"/>
        <v>0</v>
      </c>
      <c r="T50" s="110"/>
      <c r="U50" s="109" t="e">
        <f t="shared" si="4"/>
        <v>#N/A</v>
      </c>
    </row>
    <row r="51" spans="1:21" ht="17.45" customHeight="1" x14ac:dyDescent="0.2">
      <c r="A51" s="118"/>
      <c r="B51" s="119"/>
      <c r="C51" s="119"/>
      <c r="D51" s="199"/>
      <c r="E51" s="118"/>
      <c r="F51" s="121"/>
      <c r="G51" s="121"/>
      <c r="H51" s="218"/>
      <c r="I51" s="123"/>
      <c r="J51" s="111">
        <f t="shared" si="0"/>
        <v>0</v>
      </c>
      <c r="K51" s="221">
        <f t="shared" si="1"/>
        <v>0</v>
      </c>
      <c r="L51" s="111" t="e">
        <f>VLOOKUP(G51,Listes!$G$2:$H$19,2,FALSE)</f>
        <v>#N/A</v>
      </c>
      <c r="M51" s="39" t="e">
        <f t="shared" si="2"/>
        <v>#N/A</v>
      </c>
      <c r="O51" s="24" t="e">
        <f>VLOOKUP(A51,'Composition portefeuille'!$B$2:$D$5,3,FALSE)</f>
        <v>#N/A</v>
      </c>
      <c r="P51" s="24">
        <v>3603</v>
      </c>
      <c r="Q51" s="24" t="e">
        <f>VLOOKUP(G51,Listes!$G$2:$I$19,3,FALSE)</f>
        <v>#N/A</v>
      </c>
      <c r="R51" t="s">
        <v>149</v>
      </c>
      <c r="S51" s="109">
        <f t="shared" si="3"/>
        <v>0</v>
      </c>
      <c r="T51" s="110"/>
      <c r="U51" s="109" t="e">
        <f t="shared" si="4"/>
        <v>#N/A</v>
      </c>
    </row>
    <row r="52" spans="1:21" ht="17.45" customHeight="1" x14ac:dyDescent="0.2">
      <c r="A52" s="118"/>
      <c r="B52" s="119"/>
      <c r="C52" s="119"/>
      <c r="D52" s="199"/>
      <c r="E52" s="118"/>
      <c r="F52" s="121"/>
      <c r="G52" s="121"/>
      <c r="H52" s="218"/>
      <c r="I52" s="123"/>
      <c r="J52" s="111">
        <f t="shared" si="0"/>
        <v>0</v>
      </c>
      <c r="K52" s="221">
        <f t="shared" si="1"/>
        <v>0</v>
      </c>
      <c r="L52" s="111" t="e">
        <f>VLOOKUP(G52,Listes!$G$2:$H$19,2,FALSE)</f>
        <v>#N/A</v>
      </c>
      <c r="M52" s="39" t="e">
        <f t="shared" si="2"/>
        <v>#N/A</v>
      </c>
      <c r="O52" s="24" t="e">
        <f>VLOOKUP(A52,'Composition portefeuille'!$B$2:$D$5,3,FALSE)</f>
        <v>#N/A</v>
      </c>
      <c r="P52" s="24">
        <v>3603</v>
      </c>
      <c r="Q52" s="24" t="e">
        <f>VLOOKUP(G52,Listes!$G$2:$I$19,3,FALSE)</f>
        <v>#N/A</v>
      </c>
      <c r="R52" t="s">
        <v>149</v>
      </c>
      <c r="S52" s="109">
        <f t="shared" si="3"/>
        <v>0</v>
      </c>
      <c r="T52" s="110"/>
      <c r="U52" s="109" t="e">
        <f t="shared" si="4"/>
        <v>#N/A</v>
      </c>
    </row>
    <row r="53" spans="1:21" ht="17.45" customHeight="1" x14ac:dyDescent="0.2">
      <c r="A53" s="118"/>
      <c r="B53" s="119"/>
      <c r="C53" s="119"/>
      <c r="D53" s="199"/>
      <c r="E53" s="118"/>
      <c r="F53" s="121"/>
      <c r="G53" s="121"/>
      <c r="H53" s="218"/>
      <c r="I53" s="123"/>
      <c r="J53" s="111">
        <f t="shared" si="0"/>
        <v>0</v>
      </c>
      <c r="K53" s="221">
        <f t="shared" si="1"/>
        <v>0</v>
      </c>
      <c r="L53" s="111" t="e">
        <f>VLOOKUP(G53,Listes!$G$2:$H$19,2,FALSE)</f>
        <v>#N/A</v>
      </c>
      <c r="M53" s="39" t="e">
        <f t="shared" si="2"/>
        <v>#N/A</v>
      </c>
      <c r="O53" s="24" t="e">
        <f>VLOOKUP(A53,'Composition portefeuille'!$B$2:$D$5,3,FALSE)</f>
        <v>#N/A</v>
      </c>
      <c r="P53" s="24">
        <v>3603</v>
      </c>
      <c r="Q53" s="24" t="e">
        <f>VLOOKUP(G53,Listes!$G$2:$I$19,3,FALSE)</f>
        <v>#N/A</v>
      </c>
      <c r="R53" t="s">
        <v>149</v>
      </c>
      <c r="S53" s="109">
        <f t="shared" si="3"/>
        <v>0</v>
      </c>
      <c r="T53" s="110"/>
      <c r="U53" s="109" t="e">
        <f t="shared" si="4"/>
        <v>#N/A</v>
      </c>
    </row>
    <row r="54" spans="1:21" ht="17.45" customHeight="1" x14ac:dyDescent="0.2">
      <c r="A54" s="118"/>
      <c r="B54" s="119"/>
      <c r="C54" s="119"/>
      <c r="D54" s="199"/>
      <c r="E54" s="118"/>
      <c r="F54" s="121"/>
      <c r="G54" s="121"/>
      <c r="H54" s="218"/>
      <c r="I54" s="123"/>
      <c r="J54" s="111">
        <f t="shared" si="0"/>
        <v>0</v>
      </c>
      <c r="K54" s="221">
        <f t="shared" si="1"/>
        <v>0</v>
      </c>
      <c r="L54" s="111" t="e">
        <f>VLOOKUP(G54,Listes!$G$2:$H$19,2,FALSE)</f>
        <v>#N/A</v>
      </c>
      <c r="M54" s="39" t="e">
        <f t="shared" si="2"/>
        <v>#N/A</v>
      </c>
      <c r="O54" s="24" t="e">
        <f>VLOOKUP(A54,'Composition portefeuille'!$B$2:$D$5,3,FALSE)</f>
        <v>#N/A</v>
      </c>
      <c r="P54" s="24">
        <v>3603</v>
      </c>
      <c r="Q54" s="24" t="e">
        <f>VLOOKUP(G54,Listes!$G$2:$I$19,3,FALSE)</f>
        <v>#N/A</v>
      </c>
      <c r="R54" t="s">
        <v>149</v>
      </c>
      <c r="S54" s="109">
        <f t="shared" si="3"/>
        <v>0</v>
      </c>
      <c r="T54" s="110"/>
      <c r="U54" s="109" t="e">
        <f t="shared" si="4"/>
        <v>#N/A</v>
      </c>
    </row>
    <row r="55" spans="1:21" ht="17.45" customHeight="1" x14ac:dyDescent="0.2">
      <c r="A55" s="118"/>
      <c r="B55" s="119"/>
      <c r="C55" s="119"/>
      <c r="D55" s="199"/>
      <c r="E55" s="118"/>
      <c r="F55" s="121"/>
      <c r="G55" s="121"/>
      <c r="H55" s="218"/>
      <c r="I55" s="123"/>
      <c r="J55" s="111">
        <f t="shared" si="0"/>
        <v>0</v>
      </c>
      <c r="K55" s="221">
        <f t="shared" si="1"/>
        <v>0</v>
      </c>
      <c r="L55" s="111" t="e">
        <f>VLOOKUP(G55,Listes!$G$2:$H$19,2,FALSE)</f>
        <v>#N/A</v>
      </c>
      <c r="M55" s="39" t="e">
        <f t="shared" si="2"/>
        <v>#N/A</v>
      </c>
      <c r="O55" s="24" t="e">
        <f>VLOOKUP(A55,'Composition portefeuille'!$B$2:$D$5,3,FALSE)</f>
        <v>#N/A</v>
      </c>
      <c r="P55" s="24">
        <v>3603</v>
      </c>
      <c r="Q55" s="24" t="e">
        <f>VLOOKUP(G55,Listes!$G$2:$I$19,3,FALSE)</f>
        <v>#N/A</v>
      </c>
      <c r="R55" t="s">
        <v>149</v>
      </c>
      <c r="S55" s="109">
        <f t="shared" si="3"/>
        <v>0</v>
      </c>
      <c r="T55" s="110"/>
      <c r="U55" s="109" t="e">
        <f t="shared" si="4"/>
        <v>#N/A</v>
      </c>
    </row>
    <row r="56" spans="1:21" ht="17.45" customHeight="1" x14ac:dyDescent="0.2">
      <c r="A56" s="118"/>
      <c r="B56" s="119"/>
      <c r="C56" s="119"/>
      <c r="D56" s="199"/>
      <c r="E56" s="118"/>
      <c r="F56" s="121"/>
      <c r="G56" s="121"/>
      <c r="H56" s="218"/>
      <c r="I56" s="123"/>
      <c r="J56" s="111">
        <f t="shared" si="0"/>
        <v>0</v>
      </c>
      <c r="K56" s="221">
        <f t="shared" si="1"/>
        <v>0</v>
      </c>
      <c r="L56" s="111" t="e">
        <f>VLOOKUP(G56,Listes!$G$2:$H$19,2,FALSE)</f>
        <v>#N/A</v>
      </c>
      <c r="M56" s="39" t="e">
        <f t="shared" si="2"/>
        <v>#N/A</v>
      </c>
      <c r="O56" s="24" t="e">
        <f>VLOOKUP(A56,'Composition portefeuille'!$B$2:$D$5,3,FALSE)</f>
        <v>#N/A</v>
      </c>
      <c r="P56" s="24">
        <v>3603</v>
      </c>
      <c r="Q56" s="24" t="e">
        <f>VLOOKUP(G56,Listes!$G$2:$I$19,3,FALSE)</f>
        <v>#N/A</v>
      </c>
      <c r="R56" t="s">
        <v>149</v>
      </c>
      <c r="S56" s="109">
        <f t="shared" si="3"/>
        <v>0</v>
      </c>
      <c r="T56" s="110"/>
      <c r="U56" s="109" t="e">
        <f t="shared" si="4"/>
        <v>#N/A</v>
      </c>
    </row>
    <row r="57" spans="1:21" ht="17.45" customHeight="1" x14ac:dyDescent="0.2">
      <c r="A57" s="118"/>
      <c r="B57" s="119"/>
      <c r="C57" s="119"/>
      <c r="D57" s="199"/>
      <c r="E57" s="118"/>
      <c r="F57" s="121"/>
      <c r="G57" s="121"/>
      <c r="H57" s="218"/>
      <c r="I57" s="123"/>
      <c r="J57" s="111">
        <f t="shared" si="0"/>
        <v>0</v>
      </c>
      <c r="K57" s="221">
        <f t="shared" si="1"/>
        <v>0</v>
      </c>
      <c r="L57" s="111" t="e">
        <f>VLOOKUP(G57,Listes!$G$2:$H$19,2,FALSE)</f>
        <v>#N/A</v>
      </c>
      <c r="M57" s="39" t="e">
        <f t="shared" si="2"/>
        <v>#N/A</v>
      </c>
      <c r="O57" s="24" t="e">
        <f>VLOOKUP(A57,'Composition portefeuille'!$B$2:$D$5,3,FALSE)</f>
        <v>#N/A</v>
      </c>
      <c r="P57" s="24">
        <v>3603</v>
      </c>
      <c r="Q57" s="24" t="e">
        <f>VLOOKUP(G57,Listes!$G$2:$I$19,3,FALSE)</f>
        <v>#N/A</v>
      </c>
      <c r="R57" t="s">
        <v>149</v>
      </c>
      <c r="S57" s="109">
        <f t="shared" si="3"/>
        <v>0</v>
      </c>
      <c r="T57" s="110"/>
      <c r="U57" s="109" t="e">
        <f t="shared" si="4"/>
        <v>#N/A</v>
      </c>
    </row>
    <row r="58" spans="1:21" ht="17.45" customHeight="1" x14ac:dyDescent="0.2">
      <c r="A58" s="118"/>
      <c r="B58" s="119"/>
      <c r="C58" s="119"/>
      <c r="D58" s="199"/>
      <c r="E58" s="118"/>
      <c r="F58" s="121"/>
      <c r="G58" s="121"/>
      <c r="H58" s="218"/>
      <c r="I58" s="123"/>
      <c r="J58" s="111">
        <f t="shared" si="0"/>
        <v>0</v>
      </c>
      <c r="K58" s="221">
        <f t="shared" si="1"/>
        <v>0</v>
      </c>
      <c r="L58" s="111" t="e">
        <f>VLOOKUP(G58,Listes!$G$2:$H$19,2,FALSE)</f>
        <v>#N/A</v>
      </c>
      <c r="M58" s="39" t="e">
        <f t="shared" si="2"/>
        <v>#N/A</v>
      </c>
      <c r="O58" s="24" t="e">
        <f>VLOOKUP(A58,'Composition portefeuille'!$B$2:$D$5,3,FALSE)</f>
        <v>#N/A</v>
      </c>
      <c r="P58" s="24">
        <v>3603</v>
      </c>
      <c r="Q58" s="24" t="e">
        <f>VLOOKUP(G58,Listes!$G$2:$I$19,3,FALSE)</f>
        <v>#N/A</v>
      </c>
      <c r="R58" t="s">
        <v>149</v>
      </c>
      <c r="S58" s="109">
        <f t="shared" si="3"/>
        <v>0</v>
      </c>
      <c r="T58" s="110"/>
      <c r="U58" s="109" t="e">
        <f t="shared" si="4"/>
        <v>#N/A</v>
      </c>
    </row>
    <row r="59" spans="1:21" ht="17.45" customHeight="1" x14ac:dyDescent="0.2">
      <c r="A59" s="118"/>
      <c r="B59" s="119"/>
      <c r="C59" s="119"/>
      <c r="D59" s="199"/>
      <c r="E59" s="118"/>
      <c r="F59" s="121"/>
      <c r="G59" s="121"/>
      <c r="H59" s="218"/>
      <c r="I59" s="123"/>
      <c r="J59" s="111">
        <f t="shared" si="0"/>
        <v>0</v>
      </c>
      <c r="K59" s="221">
        <f t="shared" si="1"/>
        <v>0</v>
      </c>
      <c r="L59" s="111" t="e">
        <f>VLOOKUP(G59,Listes!$G$2:$H$19,2,FALSE)</f>
        <v>#N/A</v>
      </c>
      <c r="M59" s="39" t="e">
        <f t="shared" si="2"/>
        <v>#N/A</v>
      </c>
      <c r="O59" s="24" t="e">
        <f>VLOOKUP(A59,'Composition portefeuille'!$B$2:$D$5,3,FALSE)</f>
        <v>#N/A</v>
      </c>
      <c r="P59" s="24">
        <v>3603</v>
      </c>
      <c r="Q59" s="24" t="e">
        <f>VLOOKUP(G59,Listes!$G$2:$I$19,3,FALSE)</f>
        <v>#N/A</v>
      </c>
      <c r="R59" t="s">
        <v>149</v>
      </c>
      <c r="S59" s="109">
        <f t="shared" si="3"/>
        <v>0</v>
      </c>
      <c r="T59" s="110"/>
      <c r="U59" s="109" t="e">
        <f t="shared" si="4"/>
        <v>#N/A</v>
      </c>
    </row>
    <row r="60" spans="1:21" ht="17.45" customHeight="1" x14ac:dyDescent="0.2">
      <c r="A60" s="118"/>
      <c r="B60" s="119"/>
      <c r="C60" s="119"/>
      <c r="D60" s="199"/>
      <c r="E60" s="118"/>
      <c r="F60" s="121"/>
      <c r="G60" s="121"/>
      <c r="H60" s="218"/>
      <c r="I60" s="123"/>
      <c r="J60" s="111">
        <f t="shared" si="0"/>
        <v>0</v>
      </c>
      <c r="K60" s="221">
        <f t="shared" si="1"/>
        <v>0</v>
      </c>
      <c r="L60" s="111" t="e">
        <f>VLOOKUP(G60,Listes!$G$2:$H$19,2,FALSE)</f>
        <v>#N/A</v>
      </c>
      <c r="M60" s="39" t="e">
        <f t="shared" si="2"/>
        <v>#N/A</v>
      </c>
      <c r="O60" s="24" t="e">
        <f>VLOOKUP(A60,'Composition portefeuille'!$B$2:$D$5,3,FALSE)</f>
        <v>#N/A</v>
      </c>
      <c r="P60" s="24">
        <v>3603</v>
      </c>
      <c r="Q60" s="24" t="e">
        <f>VLOOKUP(G60,Listes!$G$2:$I$19,3,FALSE)</f>
        <v>#N/A</v>
      </c>
      <c r="R60" t="s">
        <v>149</v>
      </c>
      <c r="S60" s="109">
        <f t="shared" si="3"/>
        <v>0</v>
      </c>
      <c r="T60" s="110"/>
      <c r="U60" s="109" t="e">
        <f t="shared" si="4"/>
        <v>#N/A</v>
      </c>
    </row>
    <row r="61" spans="1:21" ht="17.45" customHeight="1" x14ac:dyDescent="0.2">
      <c r="A61" s="118"/>
      <c r="B61" s="119"/>
      <c r="C61" s="119"/>
      <c r="D61" s="199"/>
      <c r="E61" s="118"/>
      <c r="F61" s="121"/>
      <c r="G61" s="121"/>
      <c r="H61" s="218"/>
      <c r="I61" s="123"/>
      <c r="J61" s="111">
        <f t="shared" si="0"/>
        <v>0</v>
      </c>
      <c r="K61" s="221">
        <f t="shared" si="1"/>
        <v>0</v>
      </c>
      <c r="L61" s="111" t="e">
        <f>VLOOKUP(G61,Listes!$G$2:$H$19,2,FALSE)</f>
        <v>#N/A</v>
      </c>
      <c r="M61" s="39" t="e">
        <f t="shared" si="2"/>
        <v>#N/A</v>
      </c>
      <c r="O61" s="24" t="e">
        <f>VLOOKUP(A61,'Composition portefeuille'!$B$2:$D$5,3,FALSE)</f>
        <v>#N/A</v>
      </c>
      <c r="P61" s="24">
        <v>3603</v>
      </c>
      <c r="Q61" s="24" t="e">
        <f>VLOOKUP(G61,Listes!$G$2:$I$19,3,FALSE)</f>
        <v>#N/A</v>
      </c>
      <c r="R61" t="s">
        <v>149</v>
      </c>
      <c r="S61" s="109">
        <f t="shared" si="3"/>
        <v>0</v>
      </c>
      <c r="T61" s="110"/>
      <c r="U61" s="109" t="e">
        <f t="shared" si="4"/>
        <v>#N/A</v>
      </c>
    </row>
    <row r="62" spans="1:21" ht="17.45" customHeight="1" x14ac:dyDescent="0.2">
      <c r="A62" s="118"/>
      <c r="B62" s="119"/>
      <c r="C62" s="119"/>
      <c r="D62" s="199"/>
      <c r="E62" s="118"/>
      <c r="F62" s="121"/>
      <c r="G62" s="121"/>
      <c r="H62" s="218"/>
      <c r="I62" s="123"/>
      <c r="J62" s="111">
        <f t="shared" si="0"/>
        <v>0</v>
      </c>
      <c r="K62" s="221">
        <f t="shared" si="1"/>
        <v>0</v>
      </c>
      <c r="L62" s="111" t="e">
        <f>VLOOKUP(G62,Listes!$G$2:$H$19,2,FALSE)</f>
        <v>#N/A</v>
      </c>
      <c r="M62" s="39" t="e">
        <f t="shared" si="2"/>
        <v>#N/A</v>
      </c>
      <c r="O62" s="24" t="e">
        <f>VLOOKUP(A62,'Composition portefeuille'!$B$2:$D$5,3,FALSE)</f>
        <v>#N/A</v>
      </c>
      <c r="P62" s="24">
        <v>3603</v>
      </c>
      <c r="Q62" s="24" t="e">
        <f>VLOOKUP(G62,Listes!$G$2:$I$19,3,FALSE)</f>
        <v>#N/A</v>
      </c>
      <c r="R62" t="s">
        <v>149</v>
      </c>
      <c r="S62" s="109">
        <f t="shared" si="3"/>
        <v>0</v>
      </c>
      <c r="T62" s="110"/>
      <c r="U62" s="109" t="e">
        <f t="shared" si="4"/>
        <v>#N/A</v>
      </c>
    </row>
    <row r="63" spans="1:21" ht="17.45" customHeight="1" x14ac:dyDescent="0.2">
      <c r="A63" s="118"/>
      <c r="B63" s="119"/>
      <c r="C63" s="119"/>
      <c r="D63" s="199"/>
      <c r="E63" s="118"/>
      <c r="F63" s="121"/>
      <c r="G63" s="121"/>
      <c r="H63" s="218"/>
      <c r="I63" s="123"/>
      <c r="J63" s="111">
        <f t="shared" si="0"/>
        <v>0</v>
      </c>
      <c r="K63" s="221">
        <f t="shared" si="1"/>
        <v>0</v>
      </c>
      <c r="L63" s="111" t="e">
        <f>VLOOKUP(G63,Listes!$G$2:$H$19,2,FALSE)</f>
        <v>#N/A</v>
      </c>
      <c r="M63" s="39" t="e">
        <f t="shared" si="2"/>
        <v>#N/A</v>
      </c>
      <c r="O63" s="24" t="e">
        <f>VLOOKUP(A63,'Composition portefeuille'!$B$2:$D$5,3,FALSE)</f>
        <v>#N/A</v>
      </c>
      <c r="P63" s="24">
        <v>3603</v>
      </c>
      <c r="Q63" s="24" t="e">
        <f>VLOOKUP(G63,Listes!$G$2:$I$19,3,FALSE)</f>
        <v>#N/A</v>
      </c>
      <c r="R63" t="s">
        <v>149</v>
      </c>
      <c r="S63" s="109">
        <f t="shared" si="3"/>
        <v>0</v>
      </c>
      <c r="T63" s="110"/>
      <c r="U63" s="109" t="e">
        <f t="shared" si="4"/>
        <v>#N/A</v>
      </c>
    </row>
    <row r="64" spans="1:21" ht="17.45" customHeight="1" x14ac:dyDescent="0.2">
      <c r="A64" s="118"/>
      <c r="B64" s="119"/>
      <c r="C64" s="119"/>
      <c r="D64" s="199"/>
      <c r="E64" s="118"/>
      <c r="F64" s="121"/>
      <c r="G64" s="121"/>
      <c r="H64" s="218"/>
      <c r="I64" s="123"/>
      <c r="J64" s="111">
        <f t="shared" si="0"/>
        <v>0</v>
      </c>
      <c r="K64" s="221">
        <f t="shared" si="1"/>
        <v>0</v>
      </c>
      <c r="L64" s="111" t="e">
        <f>VLOOKUP(G64,Listes!$G$2:$H$19,2,FALSE)</f>
        <v>#N/A</v>
      </c>
      <c r="M64" s="39" t="e">
        <f t="shared" si="2"/>
        <v>#N/A</v>
      </c>
      <c r="O64" s="24" t="e">
        <f>VLOOKUP(A64,'Composition portefeuille'!$B$2:$D$5,3,FALSE)</f>
        <v>#N/A</v>
      </c>
      <c r="P64" s="24">
        <v>3603</v>
      </c>
      <c r="Q64" s="24" t="e">
        <f>VLOOKUP(G64,Listes!$G$2:$I$19,3,FALSE)</f>
        <v>#N/A</v>
      </c>
      <c r="R64" t="s">
        <v>149</v>
      </c>
      <c r="S64" s="109">
        <f t="shared" si="3"/>
        <v>0</v>
      </c>
      <c r="T64" s="110"/>
      <c r="U64" s="109" t="e">
        <f t="shared" si="4"/>
        <v>#N/A</v>
      </c>
    </row>
    <row r="65" spans="1:21" ht="17.45" customHeight="1" x14ac:dyDescent="0.2">
      <c r="A65" s="118"/>
      <c r="B65" s="119"/>
      <c r="C65" s="120"/>
      <c r="D65" s="200"/>
      <c r="E65" s="121"/>
      <c r="F65" s="121"/>
      <c r="G65" s="122"/>
      <c r="H65" s="219"/>
      <c r="I65" s="123"/>
      <c r="J65" s="111">
        <f t="shared" ref="J65:J78" si="5">H65*I65</f>
        <v>0</v>
      </c>
      <c r="K65" s="221">
        <f t="shared" si="1"/>
        <v>0</v>
      </c>
      <c r="L65" s="111" t="e">
        <f>VLOOKUP(G65,Listes!$G$2:$H$19,2,FALSE)</f>
        <v>#N/A</v>
      </c>
      <c r="M65" s="39" t="e">
        <f t="shared" si="2"/>
        <v>#N/A</v>
      </c>
      <c r="O65" s="24" t="e">
        <f>VLOOKUP(A65,'Composition portefeuille'!$B$2:$D$5,3,FALSE)</f>
        <v>#N/A</v>
      </c>
      <c r="P65" s="24">
        <v>3603</v>
      </c>
      <c r="Q65" s="24" t="e">
        <f>VLOOKUP(G65,Listes!$G$2:$I$19,3,FALSE)</f>
        <v>#N/A</v>
      </c>
      <c r="R65" t="s">
        <v>149</v>
      </c>
      <c r="S65" s="109">
        <f t="shared" si="3"/>
        <v>0</v>
      </c>
      <c r="T65" s="110"/>
      <c r="U65" s="109" t="e">
        <f t="shared" si="4"/>
        <v>#N/A</v>
      </c>
    </row>
    <row r="66" spans="1:21" ht="17.45" customHeight="1" x14ac:dyDescent="0.2">
      <c r="A66" s="118"/>
      <c r="B66" s="119"/>
      <c r="C66" s="120"/>
      <c r="D66" s="200"/>
      <c r="E66" s="121"/>
      <c r="F66" s="121"/>
      <c r="G66" s="122"/>
      <c r="H66" s="220"/>
      <c r="I66" s="123"/>
      <c r="J66" s="111">
        <f t="shared" si="5"/>
        <v>0</v>
      </c>
      <c r="K66" s="221">
        <f t="shared" si="1"/>
        <v>0</v>
      </c>
      <c r="L66" s="111" t="e">
        <f>VLOOKUP(G66,Listes!$G$2:$H$19,2,FALSE)</f>
        <v>#N/A</v>
      </c>
      <c r="M66" s="39" t="e">
        <f t="shared" si="2"/>
        <v>#N/A</v>
      </c>
      <c r="O66" s="24" t="e">
        <f>VLOOKUP(A66,'Composition portefeuille'!$B$2:$D$5,3,FALSE)</f>
        <v>#N/A</v>
      </c>
      <c r="P66" s="24">
        <v>3603</v>
      </c>
      <c r="Q66" s="24" t="e">
        <f>VLOOKUP(G66,Listes!$G$2:$I$19,3,FALSE)</f>
        <v>#N/A</v>
      </c>
      <c r="R66" t="s">
        <v>149</v>
      </c>
      <c r="S66" s="109">
        <f t="shared" si="3"/>
        <v>0</v>
      </c>
      <c r="T66" s="110"/>
      <c r="U66" s="109" t="e">
        <f t="shared" si="4"/>
        <v>#N/A</v>
      </c>
    </row>
    <row r="67" spans="1:21" ht="17.45" customHeight="1" x14ac:dyDescent="0.2">
      <c r="A67" s="118"/>
      <c r="B67" s="119"/>
      <c r="C67" s="120"/>
      <c r="D67" s="200"/>
      <c r="E67" s="121"/>
      <c r="F67" s="121"/>
      <c r="G67" s="122"/>
      <c r="H67" s="219"/>
      <c r="I67" s="123"/>
      <c r="J67" s="111">
        <f t="shared" si="5"/>
        <v>0</v>
      </c>
      <c r="K67" s="221">
        <f t="shared" ref="K67:K100" si="6">ROUND(I67*H67*1720/12,0)</f>
        <v>0</v>
      </c>
      <c r="L67" s="111" t="e">
        <f>VLOOKUP(G67,Listes!$G$2:$H$19,2,FALSE)</f>
        <v>#N/A</v>
      </c>
      <c r="M67" s="39" t="e">
        <f t="shared" ref="M67:M100" si="7">ROUND(K67*L67,2)</f>
        <v>#N/A</v>
      </c>
      <c r="O67" s="24" t="e">
        <f>VLOOKUP(A67,'Composition portefeuille'!$B$2:$D$5,3,FALSE)</f>
        <v>#N/A</v>
      </c>
      <c r="P67" s="24">
        <v>3603</v>
      </c>
      <c r="Q67" s="24" t="e">
        <f>VLOOKUP(G67,Listes!$G$2:$I$19,3,FALSE)</f>
        <v>#N/A</v>
      </c>
      <c r="R67" t="s">
        <v>149</v>
      </c>
      <c r="S67" s="109">
        <f t="shared" ref="S67:S100" si="8">K67</f>
        <v>0</v>
      </c>
      <c r="T67" s="110"/>
      <c r="U67" s="109" t="e">
        <f t="shared" ref="U67:U100" si="9">M67</f>
        <v>#N/A</v>
      </c>
    </row>
    <row r="68" spans="1:21" ht="17.45" customHeight="1" x14ac:dyDescent="0.2">
      <c r="A68" s="118"/>
      <c r="B68" s="119"/>
      <c r="C68" s="120"/>
      <c r="D68" s="200"/>
      <c r="E68" s="121"/>
      <c r="F68" s="121"/>
      <c r="G68" s="122"/>
      <c r="H68" s="220"/>
      <c r="I68" s="123"/>
      <c r="J68" s="111">
        <f t="shared" si="5"/>
        <v>0</v>
      </c>
      <c r="K68" s="221">
        <f t="shared" si="6"/>
        <v>0</v>
      </c>
      <c r="L68" s="111" t="e">
        <f>VLOOKUP(G68,Listes!$G$2:$H$19,2,FALSE)</f>
        <v>#N/A</v>
      </c>
      <c r="M68" s="39" t="e">
        <f t="shared" si="7"/>
        <v>#N/A</v>
      </c>
      <c r="O68" s="24" t="e">
        <f>VLOOKUP(A68,'Composition portefeuille'!$B$2:$D$5,3,FALSE)</f>
        <v>#N/A</v>
      </c>
      <c r="P68" s="24">
        <v>3603</v>
      </c>
      <c r="Q68" s="24" t="e">
        <f>VLOOKUP(G68,Listes!$G$2:$I$19,3,FALSE)</f>
        <v>#N/A</v>
      </c>
      <c r="R68" t="s">
        <v>149</v>
      </c>
      <c r="S68" s="109">
        <f t="shared" si="8"/>
        <v>0</v>
      </c>
      <c r="T68" s="110"/>
      <c r="U68" s="109" t="e">
        <f t="shared" si="9"/>
        <v>#N/A</v>
      </c>
    </row>
    <row r="69" spans="1:21" ht="17.45" customHeight="1" x14ac:dyDescent="0.2">
      <c r="A69" s="118"/>
      <c r="B69" s="119"/>
      <c r="C69" s="120"/>
      <c r="D69" s="200"/>
      <c r="E69" s="121"/>
      <c r="F69" s="121"/>
      <c r="G69" s="122"/>
      <c r="H69" s="219"/>
      <c r="I69" s="123"/>
      <c r="J69" s="111">
        <f t="shared" si="5"/>
        <v>0</v>
      </c>
      <c r="K69" s="221">
        <f t="shared" si="6"/>
        <v>0</v>
      </c>
      <c r="L69" s="111" t="e">
        <f>VLOOKUP(G69,Listes!$G$2:$H$19,2,FALSE)</f>
        <v>#N/A</v>
      </c>
      <c r="M69" s="39" t="e">
        <f t="shared" si="7"/>
        <v>#N/A</v>
      </c>
      <c r="O69" s="24" t="e">
        <f>VLOOKUP(A69,'Composition portefeuille'!$B$2:$D$5,3,FALSE)</f>
        <v>#N/A</v>
      </c>
      <c r="P69" s="24">
        <v>3603</v>
      </c>
      <c r="Q69" s="24" t="e">
        <f>VLOOKUP(G69,Listes!$G$2:$I$19,3,FALSE)</f>
        <v>#N/A</v>
      </c>
      <c r="R69" t="s">
        <v>149</v>
      </c>
      <c r="S69" s="109">
        <f t="shared" si="8"/>
        <v>0</v>
      </c>
      <c r="T69" s="110"/>
      <c r="U69" s="109" t="e">
        <f t="shared" si="9"/>
        <v>#N/A</v>
      </c>
    </row>
    <row r="70" spans="1:21" ht="17.45" customHeight="1" x14ac:dyDescent="0.2">
      <c r="A70" s="118"/>
      <c r="B70" s="119"/>
      <c r="C70" s="120"/>
      <c r="D70" s="200"/>
      <c r="E70" s="121"/>
      <c r="F70" s="121"/>
      <c r="G70" s="122"/>
      <c r="H70" s="219"/>
      <c r="I70" s="123"/>
      <c r="J70" s="111">
        <f t="shared" si="5"/>
        <v>0</v>
      </c>
      <c r="K70" s="221">
        <f t="shared" si="6"/>
        <v>0</v>
      </c>
      <c r="L70" s="111" t="e">
        <f>VLOOKUP(G70,Listes!$G$2:$H$19,2,FALSE)</f>
        <v>#N/A</v>
      </c>
      <c r="M70" s="39" t="e">
        <f t="shared" si="7"/>
        <v>#N/A</v>
      </c>
      <c r="O70" s="24" t="e">
        <f>VLOOKUP(A70,'Composition portefeuille'!$B$2:$D$5,3,FALSE)</f>
        <v>#N/A</v>
      </c>
      <c r="P70" s="24">
        <v>3603</v>
      </c>
      <c r="Q70" s="24" t="e">
        <f>VLOOKUP(G70,Listes!$G$2:$I$19,3,FALSE)</f>
        <v>#N/A</v>
      </c>
      <c r="R70" t="s">
        <v>149</v>
      </c>
      <c r="S70" s="109">
        <f t="shared" si="8"/>
        <v>0</v>
      </c>
      <c r="T70" s="110"/>
      <c r="U70" s="109" t="e">
        <f t="shared" si="9"/>
        <v>#N/A</v>
      </c>
    </row>
    <row r="71" spans="1:21" ht="17.45" customHeight="1" x14ac:dyDescent="0.2">
      <c r="A71" s="118"/>
      <c r="B71" s="119"/>
      <c r="C71" s="120"/>
      <c r="D71" s="200"/>
      <c r="E71" s="121"/>
      <c r="F71" s="121"/>
      <c r="G71" s="122"/>
      <c r="H71" s="219"/>
      <c r="I71" s="123"/>
      <c r="J71" s="111">
        <f t="shared" si="5"/>
        <v>0</v>
      </c>
      <c r="K71" s="221">
        <f t="shared" si="6"/>
        <v>0</v>
      </c>
      <c r="L71" s="111" t="e">
        <f>VLOOKUP(G71,Listes!$G$2:$H$19,2,FALSE)</f>
        <v>#N/A</v>
      </c>
      <c r="M71" s="39" t="e">
        <f t="shared" si="7"/>
        <v>#N/A</v>
      </c>
      <c r="O71" s="24" t="e">
        <f>VLOOKUP(A71,'Composition portefeuille'!$B$2:$D$5,3,FALSE)</f>
        <v>#N/A</v>
      </c>
      <c r="P71" s="24">
        <v>3603</v>
      </c>
      <c r="Q71" s="24" t="e">
        <f>VLOOKUP(G71,Listes!$G$2:$I$19,3,FALSE)</f>
        <v>#N/A</v>
      </c>
      <c r="R71" t="s">
        <v>149</v>
      </c>
      <c r="S71" s="109">
        <f t="shared" si="8"/>
        <v>0</v>
      </c>
      <c r="T71" s="110"/>
      <c r="U71" s="109" t="e">
        <f t="shared" si="9"/>
        <v>#N/A</v>
      </c>
    </row>
    <row r="72" spans="1:21" ht="17.45" customHeight="1" x14ac:dyDescent="0.2">
      <c r="A72" s="118"/>
      <c r="B72" s="119"/>
      <c r="C72" s="120"/>
      <c r="D72" s="200"/>
      <c r="E72" s="121"/>
      <c r="F72" s="121"/>
      <c r="G72" s="122"/>
      <c r="H72" s="219"/>
      <c r="I72" s="123"/>
      <c r="J72" s="111">
        <f t="shared" si="5"/>
        <v>0</v>
      </c>
      <c r="K72" s="221">
        <f t="shared" si="6"/>
        <v>0</v>
      </c>
      <c r="L72" s="111" t="e">
        <f>VLOOKUP(G72,Listes!$G$2:$H$19,2,FALSE)</f>
        <v>#N/A</v>
      </c>
      <c r="M72" s="39" t="e">
        <f t="shared" si="7"/>
        <v>#N/A</v>
      </c>
      <c r="O72" s="24" t="e">
        <f>VLOOKUP(A72,'Composition portefeuille'!$B$2:$D$5,3,FALSE)</f>
        <v>#N/A</v>
      </c>
      <c r="P72" s="24">
        <v>3603</v>
      </c>
      <c r="Q72" s="24" t="e">
        <f>VLOOKUP(G72,Listes!$G$2:$I$19,3,FALSE)</f>
        <v>#N/A</v>
      </c>
      <c r="R72" t="s">
        <v>149</v>
      </c>
      <c r="S72" s="109">
        <f t="shared" si="8"/>
        <v>0</v>
      </c>
      <c r="T72" s="110"/>
      <c r="U72" s="109" t="e">
        <f t="shared" si="9"/>
        <v>#N/A</v>
      </c>
    </row>
    <row r="73" spans="1:21" ht="17.45" customHeight="1" x14ac:dyDescent="0.2">
      <c r="A73" s="118"/>
      <c r="B73" s="119"/>
      <c r="C73" s="120"/>
      <c r="D73" s="200"/>
      <c r="E73" s="121"/>
      <c r="F73" s="121"/>
      <c r="G73" s="122"/>
      <c r="H73" s="220"/>
      <c r="I73" s="123"/>
      <c r="J73" s="111">
        <f t="shared" si="5"/>
        <v>0</v>
      </c>
      <c r="K73" s="221">
        <f t="shared" si="6"/>
        <v>0</v>
      </c>
      <c r="L73" s="111" t="e">
        <f>VLOOKUP(G73,Listes!$G$2:$H$19,2,FALSE)</f>
        <v>#N/A</v>
      </c>
      <c r="M73" s="39" t="e">
        <f t="shared" si="7"/>
        <v>#N/A</v>
      </c>
      <c r="O73" s="24" t="e">
        <f>VLOOKUP(A73,'Composition portefeuille'!$B$2:$D$5,3,FALSE)</f>
        <v>#N/A</v>
      </c>
      <c r="P73" s="24">
        <v>3603</v>
      </c>
      <c r="Q73" s="24" t="e">
        <f>VLOOKUP(G73,Listes!$G$2:$I$19,3,FALSE)</f>
        <v>#N/A</v>
      </c>
      <c r="R73" t="s">
        <v>149</v>
      </c>
      <c r="S73" s="109">
        <f t="shared" si="8"/>
        <v>0</v>
      </c>
      <c r="T73" s="110"/>
      <c r="U73" s="109" t="e">
        <f t="shared" si="9"/>
        <v>#N/A</v>
      </c>
    </row>
    <row r="74" spans="1:21" ht="17.45" customHeight="1" x14ac:dyDescent="0.2">
      <c r="A74" s="118"/>
      <c r="B74" s="119"/>
      <c r="C74" s="120"/>
      <c r="D74" s="200"/>
      <c r="E74" s="121"/>
      <c r="F74" s="121"/>
      <c r="G74" s="122"/>
      <c r="H74" s="219"/>
      <c r="I74" s="123"/>
      <c r="J74" s="111">
        <f t="shared" si="5"/>
        <v>0</v>
      </c>
      <c r="K74" s="221">
        <f t="shared" si="6"/>
        <v>0</v>
      </c>
      <c r="L74" s="111" t="e">
        <f>VLOOKUP(G74,Listes!$G$2:$H$19,2,FALSE)</f>
        <v>#N/A</v>
      </c>
      <c r="M74" s="39" t="e">
        <f t="shared" si="7"/>
        <v>#N/A</v>
      </c>
      <c r="O74" s="24" t="e">
        <f>VLOOKUP(A74,'Composition portefeuille'!$B$2:$D$5,3,FALSE)</f>
        <v>#N/A</v>
      </c>
      <c r="P74" s="24">
        <v>3603</v>
      </c>
      <c r="Q74" s="24" t="e">
        <f>VLOOKUP(G74,Listes!$G$2:$I$19,3,FALSE)</f>
        <v>#N/A</v>
      </c>
      <c r="R74" t="s">
        <v>149</v>
      </c>
      <c r="S74" s="109">
        <f t="shared" si="8"/>
        <v>0</v>
      </c>
      <c r="T74" s="110"/>
      <c r="U74" s="109" t="e">
        <f t="shared" si="9"/>
        <v>#N/A</v>
      </c>
    </row>
    <row r="75" spans="1:21" ht="17.45" customHeight="1" x14ac:dyDescent="0.2">
      <c r="A75" s="118"/>
      <c r="B75" s="119"/>
      <c r="C75" s="120"/>
      <c r="D75" s="200"/>
      <c r="E75" s="121"/>
      <c r="F75" s="121"/>
      <c r="G75" s="122"/>
      <c r="H75" s="219"/>
      <c r="I75" s="123"/>
      <c r="J75" s="111">
        <f t="shared" si="5"/>
        <v>0</v>
      </c>
      <c r="K75" s="221">
        <f t="shared" si="6"/>
        <v>0</v>
      </c>
      <c r="L75" s="111" t="e">
        <f>VLOOKUP(G75,Listes!$G$2:$H$19,2,FALSE)</f>
        <v>#N/A</v>
      </c>
      <c r="M75" s="39" t="e">
        <f t="shared" si="7"/>
        <v>#N/A</v>
      </c>
      <c r="O75" s="24" t="e">
        <f>VLOOKUP(A75,'Composition portefeuille'!$B$2:$D$5,3,FALSE)</f>
        <v>#N/A</v>
      </c>
      <c r="P75" s="24">
        <v>3603</v>
      </c>
      <c r="Q75" s="24" t="e">
        <f>VLOOKUP(G75,Listes!$G$2:$I$19,3,FALSE)</f>
        <v>#N/A</v>
      </c>
      <c r="R75" t="s">
        <v>149</v>
      </c>
      <c r="S75" s="109">
        <f t="shared" si="8"/>
        <v>0</v>
      </c>
      <c r="T75" s="110"/>
      <c r="U75" s="109" t="e">
        <f t="shared" si="9"/>
        <v>#N/A</v>
      </c>
    </row>
    <row r="76" spans="1:21" ht="17.45" customHeight="1" x14ac:dyDescent="0.2">
      <c r="A76" s="118"/>
      <c r="B76" s="119"/>
      <c r="C76" s="120"/>
      <c r="D76" s="200"/>
      <c r="E76" s="121"/>
      <c r="F76" s="121"/>
      <c r="G76" s="122"/>
      <c r="H76" s="219"/>
      <c r="I76" s="123"/>
      <c r="J76" s="111">
        <f t="shared" si="5"/>
        <v>0</v>
      </c>
      <c r="K76" s="221">
        <f t="shared" si="6"/>
        <v>0</v>
      </c>
      <c r="L76" s="111" t="e">
        <f>VLOOKUP(G76,Listes!$G$2:$H$19,2,FALSE)</f>
        <v>#N/A</v>
      </c>
      <c r="M76" s="39" t="e">
        <f t="shared" si="7"/>
        <v>#N/A</v>
      </c>
      <c r="O76" s="24" t="e">
        <f>VLOOKUP(A76,'Composition portefeuille'!$B$2:$D$5,3,FALSE)</f>
        <v>#N/A</v>
      </c>
      <c r="P76" s="24">
        <v>3603</v>
      </c>
      <c r="Q76" s="24" t="e">
        <f>VLOOKUP(G76,Listes!$G$2:$I$19,3,FALSE)</f>
        <v>#N/A</v>
      </c>
      <c r="R76" t="s">
        <v>149</v>
      </c>
      <c r="S76" s="109">
        <f t="shared" si="8"/>
        <v>0</v>
      </c>
      <c r="T76" s="110"/>
      <c r="U76" s="109" t="e">
        <f t="shared" si="9"/>
        <v>#N/A</v>
      </c>
    </row>
    <row r="77" spans="1:21" ht="17.45" customHeight="1" x14ac:dyDescent="0.2">
      <c r="A77" s="118"/>
      <c r="B77" s="119"/>
      <c r="C77" s="120"/>
      <c r="D77" s="200"/>
      <c r="E77" s="121"/>
      <c r="F77" s="121"/>
      <c r="G77" s="122"/>
      <c r="H77" s="219"/>
      <c r="I77" s="123"/>
      <c r="J77" s="111">
        <f t="shared" si="5"/>
        <v>0</v>
      </c>
      <c r="K77" s="221">
        <f t="shared" si="6"/>
        <v>0</v>
      </c>
      <c r="L77" s="111" t="e">
        <f>VLOOKUP(G77,Listes!$G$2:$H$19,2,FALSE)</f>
        <v>#N/A</v>
      </c>
      <c r="M77" s="39" t="e">
        <f t="shared" si="7"/>
        <v>#N/A</v>
      </c>
      <c r="O77" s="24" t="e">
        <f>VLOOKUP(A77,'Composition portefeuille'!$B$2:$D$5,3,FALSE)</f>
        <v>#N/A</v>
      </c>
      <c r="P77" s="24">
        <v>3603</v>
      </c>
      <c r="Q77" s="24" t="e">
        <f>VLOOKUP(G77,Listes!$G$2:$I$19,3,FALSE)</f>
        <v>#N/A</v>
      </c>
      <c r="R77" t="s">
        <v>149</v>
      </c>
      <c r="S77" s="109">
        <f t="shared" si="8"/>
        <v>0</v>
      </c>
      <c r="T77" s="110"/>
      <c r="U77" s="109" t="e">
        <f t="shared" si="9"/>
        <v>#N/A</v>
      </c>
    </row>
    <row r="78" spans="1:21" ht="17.45" customHeight="1" x14ac:dyDescent="0.2">
      <c r="A78" s="118"/>
      <c r="B78" s="119"/>
      <c r="C78" s="120"/>
      <c r="D78" s="200"/>
      <c r="E78" s="121"/>
      <c r="F78" s="121"/>
      <c r="G78" s="122"/>
      <c r="H78" s="219"/>
      <c r="I78" s="123"/>
      <c r="J78" s="111">
        <f t="shared" si="5"/>
        <v>0</v>
      </c>
      <c r="K78" s="221">
        <f t="shared" si="6"/>
        <v>0</v>
      </c>
      <c r="L78" s="111" t="e">
        <f>VLOOKUP(G78,Listes!$G$2:$H$19,2,FALSE)</f>
        <v>#N/A</v>
      </c>
      <c r="M78" s="39" t="e">
        <f t="shared" si="7"/>
        <v>#N/A</v>
      </c>
      <c r="O78" s="24" t="e">
        <f>VLOOKUP(A78,'Composition portefeuille'!$B$2:$D$5,3,FALSE)</f>
        <v>#N/A</v>
      </c>
      <c r="P78" s="24">
        <v>3603</v>
      </c>
      <c r="Q78" s="24" t="e">
        <f>VLOOKUP(G78,Listes!$G$2:$I$19,3,FALSE)</f>
        <v>#N/A</v>
      </c>
      <c r="R78" t="s">
        <v>149</v>
      </c>
      <c r="S78" s="109">
        <f t="shared" si="8"/>
        <v>0</v>
      </c>
      <c r="T78" s="110"/>
      <c r="U78" s="109" t="e">
        <f t="shared" si="9"/>
        <v>#N/A</v>
      </c>
    </row>
    <row r="79" spans="1:21" ht="17.45" customHeight="1" x14ac:dyDescent="0.2">
      <c r="A79" s="118"/>
      <c r="B79" s="119"/>
      <c r="C79" s="119"/>
      <c r="D79" s="199"/>
      <c r="E79" s="118"/>
      <c r="F79" s="121"/>
      <c r="G79" s="121"/>
      <c r="H79" s="218"/>
      <c r="I79" s="123"/>
      <c r="J79" s="111">
        <f t="shared" ref="J79:J100" si="10">H79*I79</f>
        <v>0</v>
      </c>
      <c r="K79" s="221">
        <f t="shared" si="6"/>
        <v>0</v>
      </c>
      <c r="L79" s="111" t="e">
        <f>VLOOKUP(G79,Listes!$G$2:$H$19,2,FALSE)</f>
        <v>#N/A</v>
      </c>
      <c r="M79" s="39" t="e">
        <f t="shared" si="7"/>
        <v>#N/A</v>
      </c>
      <c r="O79" s="24" t="e">
        <f>VLOOKUP(A79,'Composition portefeuille'!$B$2:$D$5,3,FALSE)</f>
        <v>#N/A</v>
      </c>
      <c r="P79" s="24">
        <v>3603</v>
      </c>
      <c r="Q79" s="24" t="e">
        <f>VLOOKUP(G79,Listes!$G$2:$I$19,3,FALSE)</f>
        <v>#N/A</v>
      </c>
      <c r="R79" t="s">
        <v>149</v>
      </c>
      <c r="S79" s="109">
        <f t="shared" si="8"/>
        <v>0</v>
      </c>
      <c r="T79" s="110"/>
      <c r="U79" s="109" t="e">
        <f t="shared" si="9"/>
        <v>#N/A</v>
      </c>
    </row>
    <row r="80" spans="1:21" ht="17.45" customHeight="1" x14ac:dyDescent="0.2">
      <c r="A80" s="118"/>
      <c r="B80" s="119"/>
      <c r="C80" s="119"/>
      <c r="D80" s="199"/>
      <c r="E80" s="118"/>
      <c r="F80" s="121"/>
      <c r="G80" s="121"/>
      <c r="H80" s="218"/>
      <c r="I80" s="123"/>
      <c r="J80" s="111">
        <f t="shared" si="10"/>
        <v>0</v>
      </c>
      <c r="K80" s="221">
        <f t="shared" si="6"/>
        <v>0</v>
      </c>
      <c r="L80" s="111" t="e">
        <f>VLOOKUP(G80,Listes!$G$2:$H$19,2,FALSE)</f>
        <v>#N/A</v>
      </c>
      <c r="M80" s="39" t="e">
        <f t="shared" si="7"/>
        <v>#N/A</v>
      </c>
      <c r="O80" s="24" t="e">
        <f>VLOOKUP(A80,'Composition portefeuille'!$B$2:$D$5,3,FALSE)</f>
        <v>#N/A</v>
      </c>
      <c r="P80" s="24">
        <v>3603</v>
      </c>
      <c r="Q80" s="24" t="e">
        <f>VLOOKUP(G80,Listes!$G$2:$I$19,3,FALSE)</f>
        <v>#N/A</v>
      </c>
      <c r="R80" t="s">
        <v>149</v>
      </c>
      <c r="S80" s="109">
        <f t="shared" si="8"/>
        <v>0</v>
      </c>
      <c r="T80" s="110"/>
      <c r="U80" s="109" t="e">
        <f t="shared" si="9"/>
        <v>#N/A</v>
      </c>
    </row>
    <row r="81" spans="1:21" ht="17.45" customHeight="1" x14ac:dyDescent="0.2">
      <c r="A81" s="118"/>
      <c r="B81" s="119"/>
      <c r="C81" s="119"/>
      <c r="D81" s="199"/>
      <c r="E81" s="118"/>
      <c r="F81" s="121"/>
      <c r="G81" s="121"/>
      <c r="H81" s="218"/>
      <c r="I81" s="123"/>
      <c r="J81" s="111">
        <f t="shared" si="10"/>
        <v>0</v>
      </c>
      <c r="K81" s="221">
        <f t="shared" si="6"/>
        <v>0</v>
      </c>
      <c r="L81" s="111" t="e">
        <f>VLOOKUP(G81,Listes!$G$2:$H$19,2,FALSE)</f>
        <v>#N/A</v>
      </c>
      <c r="M81" s="39" t="e">
        <f t="shared" si="7"/>
        <v>#N/A</v>
      </c>
      <c r="O81" s="24" t="e">
        <f>VLOOKUP(A81,'Composition portefeuille'!$B$2:$D$5,3,FALSE)</f>
        <v>#N/A</v>
      </c>
      <c r="P81" s="24">
        <v>3603</v>
      </c>
      <c r="Q81" s="24" t="e">
        <f>VLOOKUP(G81,Listes!$G$2:$I$19,3,FALSE)</f>
        <v>#N/A</v>
      </c>
      <c r="R81" t="s">
        <v>149</v>
      </c>
      <c r="S81" s="109">
        <f t="shared" si="8"/>
        <v>0</v>
      </c>
      <c r="T81" s="110"/>
      <c r="U81" s="109" t="e">
        <f t="shared" si="9"/>
        <v>#N/A</v>
      </c>
    </row>
    <row r="82" spans="1:21" ht="17.45" customHeight="1" x14ac:dyDescent="0.2">
      <c r="A82" s="118"/>
      <c r="B82" s="119"/>
      <c r="C82" s="119"/>
      <c r="D82" s="199"/>
      <c r="E82" s="118"/>
      <c r="F82" s="121"/>
      <c r="G82" s="121"/>
      <c r="H82" s="218"/>
      <c r="I82" s="123"/>
      <c r="J82" s="111">
        <f t="shared" si="10"/>
        <v>0</v>
      </c>
      <c r="K82" s="221">
        <f t="shared" si="6"/>
        <v>0</v>
      </c>
      <c r="L82" s="111" t="e">
        <f>VLOOKUP(G82,Listes!$G$2:$H$19,2,FALSE)</f>
        <v>#N/A</v>
      </c>
      <c r="M82" s="39" t="e">
        <f t="shared" si="7"/>
        <v>#N/A</v>
      </c>
      <c r="O82" s="24" t="e">
        <f>VLOOKUP(A82,'Composition portefeuille'!$B$2:$D$5,3,FALSE)</f>
        <v>#N/A</v>
      </c>
      <c r="P82" s="24">
        <v>3603</v>
      </c>
      <c r="Q82" s="24" t="e">
        <f>VLOOKUP(G82,Listes!$G$2:$I$19,3,FALSE)</f>
        <v>#N/A</v>
      </c>
      <c r="R82" t="s">
        <v>149</v>
      </c>
      <c r="S82" s="109">
        <f t="shared" si="8"/>
        <v>0</v>
      </c>
      <c r="T82" s="110"/>
      <c r="U82" s="109" t="e">
        <f t="shared" si="9"/>
        <v>#N/A</v>
      </c>
    </row>
    <row r="83" spans="1:21" ht="17.45" customHeight="1" x14ac:dyDescent="0.2">
      <c r="A83" s="118"/>
      <c r="B83" s="119"/>
      <c r="C83" s="119"/>
      <c r="D83" s="199"/>
      <c r="E83" s="118"/>
      <c r="F83" s="121"/>
      <c r="G83" s="121"/>
      <c r="H83" s="218"/>
      <c r="I83" s="123"/>
      <c r="J83" s="111">
        <f t="shared" si="10"/>
        <v>0</v>
      </c>
      <c r="K83" s="221">
        <f t="shared" si="6"/>
        <v>0</v>
      </c>
      <c r="L83" s="111" t="e">
        <f>VLOOKUP(G83,Listes!$G$2:$H$19,2,FALSE)</f>
        <v>#N/A</v>
      </c>
      <c r="M83" s="39" t="e">
        <f t="shared" si="7"/>
        <v>#N/A</v>
      </c>
      <c r="O83" s="24" t="e">
        <f>VLOOKUP(A83,'Composition portefeuille'!$B$2:$D$5,3,FALSE)</f>
        <v>#N/A</v>
      </c>
      <c r="P83" s="24">
        <v>3603</v>
      </c>
      <c r="Q83" s="24" t="e">
        <f>VLOOKUP(G83,Listes!$G$2:$I$19,3,FALSE)</f>
        <v>#N/A</v>
      </c>
      <c r="R83" t="s">
        <v>149</v>
      </c>
      <c r="S83" s="109">
        <f t="shared" si="8"/>
        <v>0</v>
      </c>
      <c r="T83" s="110"/>
      <c r="U83" s="109" t="e">
        <f t="shared" si="9"/>
        <v>#N/A</v>
      </c>
    </row>
    <row r="84" spans="1:21" ht="17.45" customHeight="1" x14ac:dyDescent="0.2">
      <c r="A84" s="118"/>
      <c r="B84" s="119"/>
      <c r="C84" s="119"/>
      <c r="D84" s="199"/>
      <c r="E84" s="118"/>
      <c r="F84" s="121"/>
      <c r="G84" s="121"/>
      <c r="H84" s="218"/>
      <c r="I84" s="123"/>
      <c r="J84" s="111">
        <f t="shared" si="10"/>
        <v>0</v>
      </c>
      <c r="K84" s="221">
        <f t="shared" si="6"/>
        <v>0</v>
      </c>
      <c r="L84" s="111" t="e">
        <f>VLOOKUP(G84,Listes!$G$2:$H$19,2,FALSE)</f>
        <v>#N/A</v>
      </c>
      <c r="M84" s="39" t="e">
        <f t="shared" si="7"/>
        <v>#N/A</v>
      </c>
      <c r="O84" s="24" t="e">
        <f>VLOOKUP(A84,'Composition portefeuille'!$B$2:$D$5,3,FALSE)</f>
        <v>#N/A</v>
      </c>
      <c r="P84" s="24">
        <v>3603</v>
      </c>
      <c r="Q84" s="24" t="e">
        <f>VLOOKUP(G84,Listes!$G$2:$I$19,3,FALSE)</f>
        <v>#N/A</v>
      </c>
      <c r="R84" t="s">
        <v>149</v>
      </c>
      <c r="S84" s="109">
        <f t="shared" si="8"/>
        <v>0</v>
      </c>
      <c r="T84" s="110"/>
      <c r="U84" s="109" t="e">
        <f t="shared" si="9"/>
        <v>#N/A</v>
      </c>
    </row>
    <row r="85" spans="1:21" ht="17.45" customHeight="1" x14ac:dyDescent="0.2">
      <c r="A85" s="118"/>
      <c r="B85" s="119"/>
      <c r="C85" s="119"/>
      <c r="D85" s="199"/>
      <c r="E85" s="118"/>
      <c r="F85" s="121"/>
      <c r="G85" s="121"/>
      <c r="H85" s="218"/>
      <c r="I85" s="123"/>
      <c r="J85" s="111">
        <f t="shared" si="10"/>
        <v>0</v>
      </c>
      <c r="K85" s="221">
        <f t="shared" si="6"/>
        <v>0</v>
      </c>
      <c r="L85" s="111" t="e">
        <f>VLOOKUP(G85,Listes!$G$2:$H$19,2,FALSE)</f>
        <v>#N/A</v>
      </c>
      <c r="M85" s="39" t="e">
        <f t="shared" si="7"/>
        <v>#N/A</v>
      </c>
      <c r="O85" s="24" t="e">
        <f>VLOOKUP(A85,'Composition portefeuille'!$B$2:$D$5,3,FALSE)</f>
        <v>#N/A</v>
      </c>
      <c r="P85" s="24">
        <v>3603</v>
      </c>
      <c r="Q85" s="24" t="e">
        <f>VLOOKUP(G85,Listes!$G$2:$I$19,3,FALSE)</f>
        <v>#N/A</v>
      </c>
      <c r="R85" t="s">
        <v>149</v>
      </c>
      <c r="S85" s="109">
        <f t="shared" si="8"/>
        <v>0</v>
      </c>
      <c r="T85" s="110"/>
      <c r="U85" s="109" t="e">
        <f t="shared" si="9"/>
        <v>#N/A</v>
      </c>
    </row>
    <row r="86" spans="1:21" ht="17.45" customHeight="1" x14ac:dyDescent="0.2">
      <c r="A86" s="118"/>
      <c r="B86" s="119"/>
      <c r="C86" s="119"/>
      <c r="D86" s="199"/>
      <c r="E86" s="118"/>
      <c r="F86" s="121"/>
      <c r="G86" s="121"/>
      <c r="H86" s="218"/>
      <c r="I86" s="123"/>
      <c r="J86" s="111">
        <f t="shared" si="10"/>
        <v>0</v>
      </c>
      <c r="K86" s="221">
        <f t="shared" si="6"/>
        <v>0</v>
      </c>
      <c r="L86" s="111" t="e">
        <f>VLOOKUP(G86,Listes!$G$2:$H$19,2,FALSE)</f>
        <v>#N/A</v>
      </c>
      <c r="M86" s="39" t="e">
        <f t="shared" si="7"/>
        <v>#N/A</v>
      </c>
      <c r="O86" s="24" t="e">
        <f>VLOOKUP(A86,'Composition portefeuille'!$B$2:$D$5,3,FALSE)</f>
        <v>#N/A</v>
      </c>
      <c r="P86" s="24">
        <v>3603</v>
      </c>
      <c r="Q86" s="24" t="e">
        <f>VLOOKUP(G86,Listes!$G$2:$I$19,3,FALSE)</f>
        <v>#N/A</v>
      </c>
      <c r="R86" t="s">
        <v>149</v>
      </c>
      <c r="S86" s="109">
        <f t="shared" si="8"/>
        <v>0</v>
      </c>
      <c r="T86" s="110"/>
      <c r="U86" s="109" t="e">
        <f t="shared" si="9"/>
        <v>#N/A</v>
      </c>
    </row>
    <row r="87" spans="1:21" ht="17.45" customHeight="1" x14ac:dyDescent="0.2">
      <c r="A87" s="118"/>
      <c r="B87" s="119"/>
      <c r="C87" s="119"/>
      <c r="D87" s="199"/>
      <c r="E87" s="118"/>
      <c r="F87" s="121"/>
      <c r="G87" s="121"/>
      <c r="H87" s="218"/>
      <c r="I87" s="123"/>
      <c r="J87" s="111">
        <f t="shared" si="10"/>
        <v>0</v>
      </c>
      <c r="K87" s="221">
        <f t="shared" si="6"/>
        <v>0</v>
      </c>
      <c r="L87" s="111" t="e">
        <f>VLOOKUP(G87,Listes!$G$2:$H$19,2,FALSE)</f>
        <v>#N/A</v>
      </c>
      <c r="M87" s="39" t="e">
        <f t="shared" si="7"/>
        <v>#N/A</v>
      </c>
      <c r="O87" s="24" t="e">
        <f>VLOOKUP(A87,'Composition portefeuille'!$B$2:$D$5,3,FALSE)</f>
        <v>#N/A</v>
      </c>
      <c r="P87" s="24">
        <v>3603</v>
      </c>
      <c r="Q87" s="24" t="e">
        <f>VLOOKUP(G87,Listes!$G$2:$I$19,3,FALSE)</f>
        <v>#N/A</v>
      </c>
      <c r="R87" t="s">
        <v>149</v>
      </c>
      <c r="S87" s="109">
        <f t="shared" si="8"/>
        <v>0</v>
      </c>
      <c r="T87" s="110"/>
      <c r="U87" s="109" t="e">
        <f t="shared" si="9"/>
        <v>#N/A</v>
      </c>
    </row>
    <row r="88" spans="1:21" ht="17.45" customHeight="1" x14ac:dyDescent="0.2">
      <c r="A88" s="118"/>
      <c r="B88" s="119"/>
      <c r="C88" s="119"/>
      <c r="D88" s="199"/>
      <c r="E88" s="118"/>
      <c r="F88" s="121"/>
      <c r="G88" s="121"/>
      <c r="H88" s="218"/>
      <c r="I88" s="123"/>
      <c r="J88" s="111">
        <f t="shared" si="10"/>
        <v>0</v>
      </c>
      <c r="K88" s="221">
        <f t="shared" si="6"/>
        <v>0</v>
      </c>
      <c r="L88" s="111" t="e">
        <f>VLOOKUP(G88,Listes!$G$2:$H$19,2,FALSE)</f>
        <v>#N/A</v>
      </c>
      <c r="M88" s="39" t="e">
        <f t="shared" si="7"/>
        <v>#N/A</v>
      </c>
      <c r="O88" s="24" t="e">
        <f>VLOOKUP(A88,'Composition portefeuille'!$B$2:$D$5,3,FALSE)</f>
        <v>#N/A</v>
      </c>
      <c r="P88" s="24">
        <v>3603</v>
      </c>
      <c r="Q88" s="24" t="e">
        <f>VLOOKUP(G88,Listes!$G$2:$I$19,3,FALSE)</f>
        <v>#N/A</v>
      </c>
      <c r="R88" t="s">
        <v>149</v>
      </c>
      <c r="S88" s="109">
        <f t="shared" si="8"/>
        <v>0</v>
      </c>
      <c r="T88" s="110"/>
      <c r="U88" s="109" t="e">
        <f t="shared" si="9"/>
        <v>#N/A</v>
      </c>
    </row>
    <row r="89" spans="1:21" ht="17.45" customHeight="1" x14ac:dyDescent="0.2">
      <c r="A89" s="118"/>
      <c r="B89" s="119"/>
      <c r="C89" s="119"/>
      <c r="D89" s="199"/>
      <c r="E89" s="118"/>
      <c r="F89" s="121"/>
      <c r="G89" s="121"/>
      <c r="H89" s="218"/>
      <c r="I89" s="123"/>
      <c r="J89" s="111">
        <f t="shared" si="10"/>
        <v>0</v>
      </c>
      <c r="K89" s="221">
        <f t="shared" si="6"/>
        <v>0</v>
      </c>
      <c r="L89" s="111" t="e">
        <f>VLOOKUP(G89,Listes!$G$2:$H$19,2,FALSE)</f>
        <v>#N/A</v>
      </c>
      <c r="M89" s="39" t="e">
        <f t="shared" si="7"/>
        <v>#N/A</v>
      </c>
      <c r="O89" s="24" t="e">
        <f>VLOOKUP(A89,'Composition portefeuille'!$B$2:$D$5,3,FALSE)</f>
        <v>#N/A</v>
      </c>
      <c r="P89" s="24">
        <v>3603</v>
      </c>
      <c r="Q89" s="24" t="e">
        <f>VLOOKUP(G89,Listes!$G$2:$I$19,3,FALSE)</f>
        <v>#N/A</v>
      </c>
      <c r="R89" t="s">
        <v>149</v>
      </c>
      <c r="S89" s="109">
        <f t="shared" si="8"/>
        <v>0</v>
      </c>
      <c r="T89" s="110"/>
      <c r="U89" s="109" t="e">
        <f t="shared" si="9"/>
        <v>#N/A</v>
      </c>
    </row>
    <row r="90" spans="1:21" ht="17.45" customHeight="1" x14ac:dyDescent="0.2">
      <c r="A90" s="118"/>
      <c r="B90" s="119"/>
      <c r="C90" s="119"/>
      <c r="D90" s="199"/>
      <c r="E90" s="118"/>
      <c r="F90" s="121"/>
      <c r="G90" s="121"/>
      <c r="H90" s="218"/>
      <c r="I90" s="123"/>
      <c r="J90" s="111">
        <f t="shared" si="10"/>
        <v>0</v>
      </c>
      <c r="K90" s="221">
        <f t="shared" si="6"/>
        <v>0</v>
      </c>
      <c r="L90" s="111" t="e">
        <f>VLOOKUP(G90,Listes!$G$2:$H$19,2,FALSE)</f>
        <v>#N/A</v>
      </c>
      <c r="M90" s="39" t="e">
        <f t="shared" si="7"/>
        <v>#N/A</v>
      </c>
      <c r="O90" s="24" t="e">
        <f>VLOOKUP(A90,'Composition portefeuille'!$B$2:$D$5,3,FALSE)</f>
        <v>#N/A</v>
      </c>
      <c r="P90" s="24">
        <v>3603</v>
      </c>
      <c r="Q90" s="24" t="e">
        <f>VLOOKUP(G90,Listes!$G$2:$I$19,3,FALSE)</f>
        <v>#N/A</v>
      </c>
      <c r="R90" t="s">
        <v>149</v>
      </c>
      <c r="S90" s="109">
        <f t="shared" si="8"/>
        <v>0</v>
      </c>
      <c r="T90" s="110"/>
      <c r="U90" s="109" t="e">
        <f t="shared" si="9"/>
        <v>#N/A</v>
      </c>
    </row>
    <row r="91" spans="1:21" ht="17.45" customHeight="1" x14ac:dyDescent="0.2">
      <c r="A91" s="118"/>
      <c r="B91" s="119"/>
      <c r="C91" s="119"/>
      <c r="D91" s="199"/>
      <c r="E91" s="118"/>
      <c r="F91" s="121"/>
      <c r="G91" s="121"/>
      <c r="H91" s="218"/>
      <c r="I91" s="123"/>
      <c r="J91" s="111">
        <f t="shared" si="10"/>
        <v>0</v>
      </c>
      <c r="K91" s="221">
        <f t="shared" si="6"/>
        <v>0</v>
      </c>
      <c r="L91" s="111" t="e">
        <f>VLOOKUP(G91,Listes!$G$2:$H$19,2,FALSE)</f>
        <v>#N/A</v>
      </c>
      <c r="M91" s="39" t="e">
        <f t="shared" si="7"/>
        <v>#N/A</v>
      </c>
      <c r="O91" s="24" t="e">
        <f>VLOOKUP(A91,'Composition portefeuille'!$B$2:$D$5,3,FALSE)</f>
        <v>#N/A</v>
      </c>
      <c r="P91" s="24">
        <v>3603</v>
      </c>
      <c r="Q91" s="24" t="e">
        <f>VLOOKUP(G91,Listes!$G$2:$I$19,3,FALSE)</f>
        <v>#N/A</v>
      </c>
      <c r="R91" t="s">
        <v>149</v>
      </c>
      <c r="S91" s="109">
        <f t="shared" si="8"/>
        <v>0</v>
      </c>
      <c r="T91" s="110"/>
      <c r="U91" s="109" t="e">
        <f t="shared" si="9"/>
        <v>#N/A</v>
      </c>
    </row>
    <row r="92" spans="1:21" ht="17.45" customHeight="1" x14ac:dyDescent="0.2">
      <c r="A92" s="118"/>
      <c r="B92" s="119"/>
      <c r="C92" s="119"/>
      <c r="D92" s="199"/>
      <c r="E92" s="118"/>
      <c r="F92" s="121"/>
      <c r="G92" s="121"/>
      <c r="H92" s="218"/>
      <c r="I92" s="123"/>
      <c r="J92" s="111">
        <f t="shared" si="10"/>
        <v>0</v>
      </c>
      <c r="K92" s="221">
        <f t="shared" si="6"/>
        <v>0</v>
      </c>
      <c r="L92" s="111" t="e">
        <f>VLOOKUP(G92,Listes!$G$2:$H$19,2,FALSE)</f>
        <v>#N/A</v>
      </c>
      <c r="M92" s="39" t="e">
        <f t="shared" si="7"/>
        <v>#N/A</v>
      </c>
      <c r="O92" s="24" t="e">
        <f>VLOOKUP(A92,'Composition portefeuille'!$B$2:$D$5,3,FALSE)</f>
        <v>#N/A</v>
      </c>
      <c r="P92" s="24">
        <v>3603</v>
      </c>
      <c r="Q92" s="24" t="e">
        <f>VLOOKUP(G92,Listes!$G$2:$I$19,3,FALSE)</f>
        <v>#N/A</v>
      </c>
      <c r="R92" t="s">
        <v>149</v>
      </c>
      <c r="S92" s="109">
        <f t="shared" si="8"/>
        <v>0</v>
      </c>
      <c r="T92" s="110"/>
      <c r="U92" s="109" t="e">
        <f t="shared" si="9"/>
        <v>#N/A</v>
      </c>
    </row>
    <row r="93" spans="1:21" ht="17.45" customHeight="1" x14ac:dyDescent="0.2">
      <c r="A93" s="118"/>
      <c r="B93" s="119"/>
      <c r="C93" s="119"/>
      <c r="D93" s="199"/>
      <c r="E93" s="118"/>
      <c r="F93" s="121"/>
      <c r="G93" s="121"/>
      <c r="H93" s="218"/>
      <c r="I93" s="123"/>
      <c r="J93" s="111">
        <f t="shared" si="10"/>
        <v>0</v>
      </c>
      <c r="K93" s="221">
        <f t="shared" si="6"/>
        <v>0</v>
      </c>
      <c r="L93" s="111" t="e">
        <f>VLOOKUP(G93,Listes!$G$2:$H$19,2,FALSE)</f>
        <v>#N/A</v>
      </c>
      <c r="M93" s="39" t="e">
        <f t="shared" si="7"/>
        <v>#N/A</v>
      </c>
      <c r="O93" s="24" t="e">
        <f>VLOOKUP(A93,'Composition portefeuille'!$B$2:$D$5,3,FALSE)</f>
        <v>#N/A</v>
      </c>
      <c r="P93" s="24">
        <v>3603</v>
      </c>
      <c r="Q93" s="24" t="e">
        <f>VLOOKUP(G93,Listes!$G$2:$I$19,3,FALSE)</f>
        <v>#N/A</v>
      </c>
      <c r="R93" t="s">
        <v>149</v>
      </c>
      <c r="S93" s="109">
        <f t="shared" si="8"/>
        <v>0</v>
      </c>
      <c r="T93" s="110"/>
      <c r="U93" s="109" t="e">
        <f t="shared" si="9"/>
        <v>#N/A</v>
      </c>
    </row>
    <row r="94" spans="1:21" ht="17.45" customHeight="1" x14ac:dyDescent="0.2">
      <c r="A94" s="118"/>
      <c r="B94" s="119"/>
      <c r="C94" s="119"/>
      <c r="D94" s="199"/>
      <c r="E94" s="118"/>
      <c r="F94" s="121"/>
      <c r="G94" s="121"/>
      <c r="H94" s="218"/>
      <c r="I94" s="123"/>
      <c r="J94" s="111">
        <f t="shared" si="10"/>
        <v>0</v>
      </c>
      <c r="K94" s="221">
        <f t="shared" si="6"/>
        <v>0</v>
      </c>
      <c r="L94" s="111" t="e">
        <f>VLOOKUP(G94,Listes!$G$2:$H$19,2,FALSE)</f>
        <v>#N/A</v>
      </c>
      <c r="M94" s="39" t="e">
        <f t="shared" si="7"/>
        <v>#N/A</v>
      </c>
      <c r="O94" s="24" t="e">
        <f>VLOOKUP(A94,'Composition portefeuille'!$B$2:$D$5,3,FALSE)</f>
        <v>#N/A</v>
      </c>
      <c r="P94" s="24">
        <v>3603</v>
      </c>
      <c r="Q94" s="24" t="e">
        <f>VLOOKUP(G94,Listes!$G$2:$I$19,3,FALSE)</f>
        <v>#N/A</v>
      </c>
      <c r="R94" t="s">
        <v>149</v>
      </c>
      <c r="S94" s="109">
        <f t="shared" si="8"/>
        <v>0</v>
      </c>
      <c r="T94" s="110"/>
      <c r="U94" s="109" t="e">
        <f t="shared" si="9"/>
        <v>#N/A</v>
      </c>
    </row>
    <row r="95" spans="1:21" ht="17.45" customHeight="1" x14ac:dyDescent="0.2">
      <c r="A95" s="118"/>
      <c r="B95" s="119"/>
      <c r="C95" s="119"/>
      <c r="D95" s="199"/>
      <c r="E95" s="118"/>
      <c r="F95" s="121"/>
      <c r="G95" s="121"/>
      <c r="H95" s="218"/>
      <c r="I95" s="123"/>
      <c r="J95" s="111">
        <f t="shared" si="10"/>
        <v>0</v>
      </c>
      <c r="K95" s="221">
        <f t="shared" si="6"/>
        <v>0</v>
      </c>
      <c r="L95" s="111" t="e">
        <f>VLOOKUP(G95,Listes!$G$2:$H$19,2,FALSE)</f>
        <v>#N/A</v>
      </c>
      <c r="M95" s="39" t="e">
        <f t="shared" si="7"/>
        <v>#N/A</v>
      </c>
      <c r="O95" s="24" t="e">
        <f>VLOOKUP(A95,'Composition portefeuille'!$B$2:$D$5,3,FALSE)</f>
        <v>#N/A</v>
      </c>
      <c r="P95" s="24">
        <v>3603</v>
      </c>
      <c r="Q95" s="24" t="e">
        <f>VLOOKUP(G95,Listes!$G$2:$I$19,3,FALSE)</f>
        <v>#N/A</v>
      </c>
      <c r="R95" t="s">
        <v>149</v>
      </c>
      <c r="S95" s="109">
        <f t="shared" si="8"/>
        <v>0</v>
      </c>
      <c r="T95" s="110"/>
      <c r="U95" s="109" t="e">
        <f t="shared" si="9"/>
        <v>#N/A</v>
      </c>
    </row>
    <row r="96" spans="1:21" ht="17.45" customHeight="1" x14ac:dyDescent="0.2">
      <c r="A96" s="118"/>
      <c r="B96" s="119"/>
      <c r="C96" s="119"/>
      <c r="D96" s="199"/>
      <c r="E96" s="118"/>
      <c r="F96" s="121"/>
      <c r="G96" s="121"/>
      <c r="H96" s="218"/>
      <c r="I96" s="123"/>
      <c r="J96" s="111">
        <f t="shared" si="10"/>
        <v>0</v>
      </c>
      <c r="K96" s="221">
        <f t="shared" si="6"/>
        <v>0</v>
      </c>
      <c r="L96" s="111" t="e">
        <f>VLOOKUP(G96,Listes!$G$2:$H$19,2,FALSE)</f>
        <v>#N/A</v>
      </c>
      <c r="M96" s="39" t="e">
        <f t="shared" si="7"/>
        <v>#N/A</v>
      </c>
      <c r="O96" s="24" t="e">
        <f>VLOOKUP(A96,'Composition portefeuille'!$B$2:$D$5,3,FALSE)</f>
        <v>#N/A</v>
      </c>
      <c r="P96" s="24">
        <v>3603</v>
      </c>
      <c r="Q96" s="24" t="e">
        <f>VLOOKUP(G96,Listes!$G$2:$I$19,3,FALSE)</f>
        <v>#N/A</v>
      </c>
      <c r="R96" t="s">
        <v>149</v>
      </c>
      <c r="S96" s="109">
        <f t="shared" si="8"/>
        <v>0</v>
      </c>
      <c r="T96" s="110"/>
      <c r="U96" s="109" t="e">
        <f t="shared" si="9"/>
        <v>#N/A</v>
      </c>
    </row>
    <row r="97" spans="1:21" ht="17.45" customHeight="1" x14ac:dyDescent="0.2">
      <c r="A97" s="118"/>
      <c r="B97" s="119"/>
      <c r="C97" s="119"/>
      <c r="D97" s="199"/>
      <c r="E97" s="118"/>
      <c r="F97" s="121"/>
      <c r="G97" s="121"/>
      <c r="H97" s="218"/>
      <c r="I97" s="123"/>
      <c r="J97" s="111">
        <f t="shared" si="10"/>
        <v>0</v>
      </c>
      <c r="K97" s="221">
        <f t="shared" si="6"/>
        <v>0</v>
      </c>
      <c r="L97" s="111" t="e">
        <f>VLOOKUP(G97,Listes!$G$2:$H$19,2,FALSE)</f>
        <v>#N/A</v>
      </c>
      <c r="M97" s="39" t="e">
        <f t="shared" si="7"/>
        <v>#N/A</v>
      </c>
      <c r="O97" s="24" t="e">
        <f>VLOOKUP(A97,'Composition portefeuille'!$B$2:$D$5,3,FALSE)</f>
        <v>#N/A</v>
      </c>
      <c r="P97" s="24">
        <v>3603</v>
      </c>
      <c r="Q97" s="24" t="e">
        <f>VLOOKUP(G97,Listes!$G$2:$I$19,3,FALSE)</f>
        <v>#N/A</v>
      </c>
      <c r="R97" t="s">
        <v>149</v>
      </c>
      <c r="S97" s="109">
        <f t="shared" si="8"/>
        <v>0</v>
      </c>
      <c r="T97" s="110"/>
      <c r="U97" s="109" t="e">
        <f t="shared" si="9"/>
        <v>#N/A</v>
      </c>
    </row>
    <row r="98" spans="1:21" ht="17.45" customHeight="1" x14ac:dyDescent="0.2">
      <c r="A98" s="118"/>
      <c r="B98" s="119"/>
      <c r="C98" s="119"/>
      <c r="D98" s="199"/>
      <c r="E98" s="118"/>
      <c r="F98" s="121"/>
      <c r="G98" s="121"/>
      <c r="H98" s="218"/>
      <c r="I98" s="123"/>
      <c r="J98" s="111">
        <f t="shared" si="10"/>
        <v>0</v>
      </c>
      <c r="K98" s="221">
        <f t="shared" si="6"/>
        <v>0</v>
      </c>
      <c r="L98" s="111" t="e">
        <f>VLOOKUP(G98,Listes!$G$2:$H$19,2,FALSE)</f>
        <v>#N/A</v>
      </c>
      <c r="M98" s="39" t="e">
        <f t="shared" si="7"/>
        <v>#N/A</v>
      </c>
      <c r="O98" s="24" t="e">
        <f>VLOOKUP(A98,'Composition portefeuille'!$B$2:$D$5,3,FALSE)</f>
        <v>#N/A</v>
      </c>
      <c r="P98" s="24">
        <v>3603</v>
      </c>
      <c r="Q98" s="24" t="e">
        <f>VLOOKUP(G98,Listes!$G$2:$I$19,3,FALSE)</f>
        <v>#N/A</v>
      </c>
      <c r="R98" t="s">
        <v>149</v>
      </c>
      <c r="S98" s="109">
        <f t="shared" si="8"/>
        <v>0</v>
      </c>
      <c r="T98" s="110"/>
      <c r="U98" s="109" t="e">
        <f t="shared" si="9"/>
        <v>#N/A</v>
      </c>
    </row>
    <row r="99" spans="1:21" ht="17.45" customHeight="1" x14ac:dyDescent="0.2">
      <c r="A99" s="118"/>
      <c r="B99" s="119"/>
      <c r="C99" s="119"/>
      <c r="D99" s="199"/>
      <c r="E99" s="118"/>
      <c r="F99" s="121"/>
      <c r="G99" s="121"/>
      <c r="H99" s="218"/>
      <c r="I99" s="123"/>
      <c r="J99" s="111">
        <f t="shared" si="10"/>
        <v>0</v>
      </c>
      <c r="K99" s="221">
        <f t="shared" si="6"/>
        <v>0</v>
      </c>
      <c r="L99" s="111" t="e">
        <f>VLOOKUP(G99,Listes!$G$2:$H$19,2,FALSE)</f>
        <v>#N/A</v>
      </c>
      <c r="M99" s="39" t="e">
        <f t="shared" si="7"/>
        <v>#N/A</v>
      </c>
      <c r="O99" s="24" t="e">
        <f>VLOOKUP(A99,'Composition portefeuille'!$B$2:$D$5,3,FALSE)</f>
        <v>#N/A</v>
      </c>
      <c r="P99" s="24">
        <v>3603</v>
      </c>
      <c r="Q99" s="24" t="e">
        <f>VLOOKUP(G99,Listes!$G$2:$I$19,3,FALSE)</f>
        <v>#N/A</v>
      </c>
      <c r="R99" t="s">
        <v>149</v>
      </c>
      <c r="S99" s="109">
        <f t="shared" si="8"/>
        <v>0</v>
      </c>
      <c r="T99" s="110"/>
      <c r="U99" s="109" t="e">
        <f t="shared" si="9"/>
        <v>#N/A</v>
      </c>
    </row>
    <row r="100" spans="1:21" ht="17.45" customHeight="1" x14ac:dyDescent="0.2">
      <c r="A100" s="118"/>
      <c r="B100" s="119"/>
      <c r="C100" s="119"/>
      <c r="D100" s="199"/>
      <c r="E100" s="118"/>
      <c r="F100" s="121"/>
      <c r="G100" s="121"/>
      <c r="H100" s="218"/>
      <c r="I100" s="123"/>
      <c r="J100" s="111">
        <f t="shared" si="10"/>
        <v>0</v>
      </c>
      <c r="K100" s="221">
        <f t="shared" si="6"/>
        <v>0</v>
      </c>
      <c r="L100" s="111" t="e">
        <f>VLOOKUP(G100,Listes!$G$2:$H$19,2,FALSE)</f>
        <v>#N/A</v>
      </c>
      <c r="M100" s="39" t="e">
        <f t="shared" si="7"/>
        <v>#N/A</v>
      </c>
      <c r="O100" s="24" t="e">
        <f>VLOOKUP(A100,'Composition portefeuille'!$B$2:$D$5,3,FALSE)</f>
        <v>#N/A</v>
      </c>
      <c r="P100" s="24">
        <v>3603</v>
      </c>
      <c r="Q100" s="24" t="e">
        <f>VLOOKUP(G100,Listes!$G$2:$I$19,3,FALSE)</f>
        <v>#N/A</v>
      </c>
      <c r="R100" t="s">
        <v>149</v>
      </c>
      <c r="S100" s="109">
        <f t="shared" si="8"/>
        <v>0</v>
      </c>
      <c r="T100" s="110"/>
      <c r="U100" s="109" t="e">
        <f t="shared" si="9"/>
        <v>#N/A</v>
      </c>
    </row>
    <row r="101" spans="1:21" ht="17.45" customHeight="1" x14ac:dyDescent="0.2">
      <c r="O101" s="24" t="str">
        <f>IF(Y3&gt;0,'Composition portefeuille'!D2,"")</f>
        <v/>
      </c>
      <c r="P101" s="24" t="str">
        <f>IF(Y2&gt;0,2004,"")</f>
        <v/>
      </c>
    </row>
    <row r="102" spans="1:21" ht="17.45" customHeight="1" x14ac:dyDescent="0.2">
      <c r="O102" s="24" t="str">
        <f>IF(Y4&gt;0,'Composition portefeuille'!D3,"")</f>
        <v/>
      </c>
      <c r="P102" s="24" t="str">
        <f>IF(Y3&gt;0,2004,"")</f>
        <v/>
      </c>
    </row>
    <row r="103" spans="1:21" ht="17.45" customHeight="1" x14ac:dyDescent="0.2">
      <c r="O103" s="24" t="str">
        <f>IF(Y5&gt;0,'Composition portefeuille'!D4,"")</f>
        <v/>
      </c>
      <c r="P103" s="24" t="str">
        <f>IF(Y4&gt;0,2004,"")</f>
        <v/>
      </c>
    </row>
    <row r="104" spans="1:21" ht="17.45" customHeight="1" x14ac:dyDescent="0.2">
      <c r="O104" s="24" t="str">
        <f>IF(Y5&gt;0,'Composition portefeuille'!D5,"")</f>
        <v/>
      </c>
      <c r="P104" s="24" t="str">
        <f>IF(Y5&gt;0,2004,"")</f>
        <v/>
      </c>
    </row>
  </sheetData>
  <sheetProtection algorithmName="SHA-512" hashValue="R8I12qWZUmsCAXnnqqsCCF2Vw0DDAvMs5S6IXclVFKkrn95j327IKoibirQ3etw8urJgsSv3SLp1Vcfqu3u+Gg==" saltValue="0kHCy+Ih29RnvpLn4NHeBA==" spinCount="100000" sheet="1" formatColumns="0" formatRows="0" selectLockedCells="1"/>
  <dataValidations count="1">
    <dataValidation type="whole" allowBlank="1" showInputMessage="1" showErrorMessage="1" sqref="D2:D100" xr:uid="{C5908E43-EECF-43B8-BCC3-947840E3BD09}">
      <formula1>0</formula1>
      <formula2>100</formula2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CB2D5F5-7E54-4BEC-9C8C-36437203056F}">
          <x14:formula1>
            <xm:f>Listes!$G$2:$G$19</xm:f>
          </x14:formula1>
          <xm:sqref>G2:G100</xm:sqref>
        </x14:dataValidation>
        <x14:dataValidation type="list" allowBlank="1" showInputMessage="1" showErrorMessage="1" xr:uid="{35CEE93D-9EBF-4AE1-8DC6-A326E2C0C08E}">
          <x14:formula1>
            <xm:f>'Composition portefeuille'!$B$2:$B$5</xm:f>
          </x14:formula1>
          <xm:sqref>A2:A100</xm:sqref>
        </x14:dataValidation>
        <x14:dataValidation type="list" allowBlank="1" showInputMessage="1" showErrorMessage="1" xr:uid="{275B8B08-A2CB-4CB7-A556-0742FDC57443}">
          <x14:formula1>
            <xm:f>Listes!$E$13:$E$14</xm:f>
          </x14:formula1>
          <xm:sqref>C2:C100</xm:sqref>
        </x14:dataValidation>
        <x14:dataValidation type="list" allowBlank="1" showInputMessage="1" showErrorMessage="1" xr:uid="{20D8DFE3-57D5-4E09-9EED-CCB5594837A2}">
          <x14:formula1>
            <xm:f>'BUDGET TOTAL '!$A$5:$A$8</xm:f>
          </x14:formula1>
          <xm:sqref>E2:E27</xm:sqref>
        </x14:dataValidation>
        <x14:dataValidation type="list" allowBlank="1" showInputMessage="1" showErrorMessage="1" xr:uid="{46AA37B2-BA20-453C-8F62-CA095DBC921B}">
          <x14:formula1>
            <xm:f>'BUDGET TOTAL '!$A$11:$A$14</xm:f>
          </x14:formula1>
          <xm:sqref>E28:E100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68F3B-B97C-4D58-B88D-6BB8B1D825AC}">
  <dimension ref="A1:S104"/>
  <sheetViews>
    <sheetView zoomScaleNormal="100" workbookViewId="0">
      <pane ySplit="1" topLeftCell="A2" activePane="bottomLeft" state="frozen"/>
      <selection pane="bottomLeft" activeCell="G26" sqref="G26"/>
    </sheetView>
  </sheetViews>
  <sheetFormatPr baseColWidth="10" defaultColWidth="23.7109375" defaultRowHeight="12.75" x14ac:dyDescent="0.2"/>
  <cols>
    <col min="1" max="1" width="18.85546875" style="27" bestFit="1" customWidth="1"/>
    <col min="2" max="2" width="12.28515625" style="27" bestFit="1" customWidth="1"/>
    <col min="3" max="3" width="6.7109375" style="24" bestFit="1" customWidth="1"/>
    <col min="4" max="4" width="35" style="27" bestFit="1" customWidth="1"/>
    <col min="5" max="5" width="20" style="27" customWidth="1"/>
    <col min="6" max="6" width="14" style="24" bestFit="1" customWidth="1"/>
    <col min="7" max="7" width="18.7109375" style="23" bestFit="1" customWidth="1"/>
    <col min="8" max="8" width="18.7109375" style="23" customWidth="1"/>
    <col min="9" max="9" width="32.7109375" style="24" hidden="1" customWidth="1"/>
    <col min="10" max="11" width="23.7109375" style="24" hidden="1" customWidth="1"/>
    <col min="12" max="12" width="55.7109375" style="24" hidden="1" customWidth="1"/>
    <col min="13" max="15" width="23.7109375" style="24" hidden="1" customWidth="1"/>
    <col min="16" max="19" width="23.7109375" style="27" hidden="1" customWidth="1"/>
    <col min="20" max="16384" width="23.7109375" style="27"/>
  </cols>
  <sheetData>
    <row r="1" spans="1:19" ht="31.15" customHeight="1" x14ac:dyDescent="0.2">
      <c r="A1" s="17" t="s">
        <v>152</v>
      </c>
      <c r="B1" s="17" t="s">
        <v>14</v>
      </c>
      <c r="C1" s="17" t="s">
        <v>15</v>
      </c>
      <c r="D1" s="17" t="s">
        <v>27</v>
      </c>
      <c r="E1" s="17" t="s">
        <v>40</v>
      </c>
      <c r="F1" s="17" t="s">
        <v>41</v>
      </c>
      <c r="G1" s="17" t="s">
        <v>42</v>
      </c>
      <c r="H1" s="112"/>
      <c r="I1" s="24" t="s">
        <v>25</v>
      </c>
      <c r="J1" s="24" t="s">
        <v>26</v>
      </c>
      <c r="K1" s="107" t="s">
        <v>27</v>
      </c>
      <c r="L1" s="24" t="s">
        <v>28</v>
      </c>
      <c r="M1" s="107" t="s">
        <v>29</v>
      </c>
      <c r="N1" s="24" t="s">
        <v>24</v>
      </c>
      <c r="O1" s="107" t="s">
        <v>30</v>
      </c>
      <c r="P1" s="24" t="s">
        <v>31</v>
      </c>
      <c r="R1" s="187" t="s">
        <v>6</v>
      </c>
      <c r="S1" s="187" t="s">
        <v>151</v>
      </c>
    </row>
    <row r="2" spans="1:19" ht="17.45" customHeight="1" x14ac:dyDescent="0.2">
      <c r="A2" s="118"/>
      <c r="B2" s="118"/>
      <c r="C2" s="199"/>
      <c r="D2" s="118"/>
      <c r="E2" s="125"/>
      <c r="F2" s="126"/>
      <c r="G2" s="127"/>
      <c r="H2" s="113"/>
      <c r="I2" s="24" t="e">
        <f>VLOOKUP(A2,'Composition portefeuille'!$B$2:$D$5,3,FALSE)</f>
        <v>#N/A</v>
      </c>
      <c r="J2" s="24">
        <v>460</v>
      </c>
      <c r="K2" s="107"/>
      <c r="L2" s="3" t="s">
        <v>43</v>
      </c>
      <c r="M2" s="107"/>
      <c r="N2" s="109">
        <f>F2</f>
        <v>0</v>
      </c>
      <c r="O2" s="107"/>
      <c r="R2" s="24">
        <f>'Composition portefeuille'!B2</f>
        <v>0</v>
      </c>
      <c r="S2" s="24">
        <f>COUNTIF($A$2:$A$100,'Composition portefeuille'!B2)</f>
        <v>0</v>
      </c>
    </row>
    <row r="3" spans="1:19" ht="17.45" customHeight="1" x14ac:dyDescent="0.2">
      <c r="A3" s="118"/>
      <c r="B3" s="118"/>
      <c r="C3" s="199"/>
      <c r="D3" s="118"/>
      <c r="E3" s="125"/>
      <c r="F3" s="126"/>
      <c r="G3" s="127"/>
      <c r="H3" s="113"/>
      <c r="I3" s="24" t="e">
        <f>VLOOKUP(A3,'Composition portefeuille'!$B$2:$D$5,3,FALSE)</f>
        <v>#N/A</v>
      </c>
      <c r="J3" s="24">
        <v>460</v>
      </c>
      <c r="K3" s="107"/>
      <c r="L3" s="3" t="s">
        <v>43</v>
      </c>
      <c r="M3" s="107"/>
      <c r="N3" s="109">
        <f t="shared" ref="N3:N66" si="0">F3</f>
        <v>0</v>
      </c>
      <c r="O3" s="107"/>
      <c r="R3" s="24">
        <f>'Composition portefeuille'!B3</f>
        <v>0</v>
      </c>
      <c r="S3" s="24">
        <f>COUNTIF($A$2:$A$100,'Composition portefeuille'!B3)</f>
        <v>0</v>
      </c>
    </row>
    <row r="4" spans="1:19" ht="17.45" customHeight="1" x14ac:dyDescent="0.2">
      <c r="A4" s="118"/>
      <c r="B4" s="118"/>
      <c r="C4" s="199"/>
      <c r="D4" s="118"/>
      <c r="E4" s="125"/>
      <c r="F4" s="126"/>
      <c r="G4" s="127"/>
      <c r="H4" s="113"/>
      <c r="I4" s="24" t="e">
        <f>VLOOKUP(A4,'Composition portefeuille'!$B$2:$D$5,3,FALSE)</f>
        <v>#N/A</v>
      </c>
      <c r="J4" s="24">
        <v>460</v>
      </c>
      <c r="K4" s="107"/>
      <c r="L4" s="3" t="s">
        <v>43</v>
      </c>
      <c r="M4" s="107"/>
      <c r="N4" s="109">
        <f t="shared" si="0"/>
        <v>0</v>
      </c>
      <c r="O4" s="107"/>
      <c r="R4" s="24">
        <f>'Composition portefeuille'!B4</f>
        <v>0</v>
      </c>
      <c r="S4" s="24">
        <f>COUNTIF($A$2:$A$100,'Composition portefeuille'!B4)</f>
        <v>0</v>
      </c>
    </row>
    <row r="5" spans="1:19" ht="17.45" customHeight="1" x14ac:dyDescent="0.2">
      <c r="A5" s="118"/>
      <c r="B5" s="118"/>
      <c r="C5" s="199"/>
      <c r="D5" s="118"/>
      <c r="E5" s="125"/>
      <c r="F5" s="126"/>
      <c r="G5" s="127"/>
      <c r="H5" s="113"/>
      <c r="I5" s="24" t="e">
        <f>VLOOKUP(A5,'Composition portefeuille'!$B$2:$D$5,3,FALSE)</f>
        <v>#N/A</v>
      </c>
      <c r="J5" s="24">
        <v>460</v>
      </c>
      <c r="K5" s="107"/>
      <c r="L5" s="3" t="s">
        <v>43</v>
      </c>
      <c r="M5" s="107"/>
      <c r="N5" s="109">
        <f t="shared" si="0"/>
        <v>0</v>
      </c>
      <c r="O5" s="107"/>
      <c r="R5" s="24">
        <f>'Composition portefeuille'!B5</f>
        <v>0</v>
      </c>
      <c r="S5" s="24">
        <f>COUNTIF($A$2:$A$100,'Composition portefeuille'!B5)</f>
        <v>0</v>
      </c>
    </row>
    <row r="6" spans="1:19" ht="17.45" customHeight="1" x14ac:dyDescent="0.2">
      <c r="A6" s="118"/>
      <c r="B6" s="118"/>
      <c r="C6" s="199"/>
      <c r="D6" s="118"/>
      <c r="E6" s="125"/>
      <c r="F6" s="126"/>
      <c r="G6" s="127"/>
      <c r="H6" s="113"/>
      <c r="I6" s="24" t="e">
        <f>VLOOKUP(A6,'Composition portefeuille'!$B$2:$D$5,3,FALSE)</f>
        <v>#N/A</v>
      </c>
      <c r="J6" s="24">
        <v>460</v>
      </c>
      <c r="K6" s="107"/>
      <c r="L6" s="3" t="s">
        <v>43</v>
      </c>
      <c r="M6" s="107"/>
      <c r="N6" s="109">
        <f t="shared" si="0"/>
        <v>0</v>
      </c>
      <c r="O6" s="107"/>
    </row>
    <row r="7" spans="1:19" ht="17.45" customHeight="1" x14ac:dyDescent="0.2">
      <c r="A7" s="118"/>
      <c r="B7" s="118"/>
      <c r="C7" s="199"/>
      <c r="D7" s="118"/>
      <c r="E7" s="125"/>
      <c r="F7" s="126"/>
      <c r="G7" s="127"/>
      <c r="H7" s="113"/>
      <c r="I7" s="24" t="e">
        <f>VLOOKUP(A7,'Composition portefeuille'!$B$2:$D$5,3,FALSE)</f>
        <v>#N/A</v>
      </c>
      <c r="J7" s="24">
        <v>460</v>
      </c>
      <c r="K7" s="107"/>
      <c r="L7" s="3" t="s">
        <v>43</v>
      </c>
      <c r="M7" s="107"/>
      <c r="N7" s="109">
        <f t="shared" si="0"/>
        <v>0</v>
      </c>
      <c r="O7" s="107"/>
    </row>
    <row r="8" spans="1:19" ht="17.45" customHeight="1" x14ac:dyDescent="0.2">
      <c r="A8" s="118"/>
      <c r="B8" s="118"/>
      <c r="C8" s="199"/>
      <c r="D8" s="118"/>
      <c r="E8" s="125"/>
      <c r="F8" s="126"/>
      <c r="G8" s="127"/>
      <c r="H8" s="113"/>
      <c r="I8" s="24" t="e">
        <f>VLOOKUP(A8,'Composition portefeuille'!$B$2:$D$5,3,FALSE)</f>
        <v>#N/A</v>
      </c>
      <c r="J8" s="24">
        <v>460</v>
      </c>
      <c r="K8" s="107"/>
      <c r="L8" s="3" t="s">
        <v>43</v>
      </c>
      <c r="M8" s="107"/>
      <c r="N8" s="109">
        <f t="shared" si="0"/>
        <v>0</v>
      </c>
      <c r="O8" s="107"/>
    </row>
    <row r="9" spans="1:19" ht="17.45" customHeight="1" x14ac:dyDescent="0.2">
      <c r="A9" s="118"/>
      <c r="B9" s="118"/>
      <c r="C9" s="199"/>
      <c r="D9" s="118"/>
      <c r="E9" s="125"/>
      <c r="F9" s="126"/>
      <c r="G9" s="127"/>
      <c r="H9" s="113"/>
      <c r="I9" s="24" t="e">
        <f>VLOOKUP(A9,'Composition portefeuille'!$B$2:$D$5,3,FALSE)</f>
        <v>#N/A</v>
      </c>
      <c r="J9" s="24">
        <v>460</v>
      </c>
      <c r="K9" s="107"/>
      <c r="L9" s="3" t="s">
        <v>43</v>
      </c>
      <c r="M9" s="107"/>
      <c r="N9" s="109">
        <f t="shared" si="0"/>
        <v>0</v>
      </c>
      <c r="O9" s="107"/>
    </row>
    <row r="10" spans="1:19" ht="17.45" customHeight="1" x14ac:dyDescent="0.2">
      <c r="A10" s="118"/>
      <c r="B10" s="118"/>
      <c r="C10" s="199"/>
      <c r="D10" s="118"/>
      <c r="E10" s="125"/>
      <c r="F10" s="126"/>
      <c r="G10" s="127"/>
      <c r="H10" s="113"/>
      <c r="I10" s="24" t="e">
        <f>VLOOKUP(A10,'Composition portefeuille'!$B$2:$D$5,3,FALSE)</f>
        <v>#N/A</v>
      </c>
      <c r="J10" s="24">
        <v>460</v>
      </c>
      <c r="K10" s="107"/>
      <c r="L10" s="3" t="s">
        <v>43</v>
      </c>
      <c r="M10" s="107"/>
      <c r="N10" s="109">
        <f t="shared" si="0"/>
        <v>0</v>
      </c>
      <c r="O10" s="107"/>
    </row>
    <row r="11" spans="1:19" ht="17.45" customHeight="1" x14ac:dyDescent="0.2">
      <c r="A11" s="118"/>
      <c r="B11" s="118"/>
      <c r="C11" s="199"/>
      <c r="D11" s="118"/>
      <c r="E11" s="125"/>
      <c r="F11" s="126"/>
      <c r="G11" s="127"/>
      <c r="H11" s="113"/>
      <c r="I11" s="24" t="e">
        <f>VLOOKUP(A11,'Composition portefeuille'!$B$2:$D$5,3,FALSE)</f>
        <v>#N/A</v>
      </c>
      <c r="J11" s="24">
        <v>460</v>
      </c>
      <c r="K11" s="107"/>
      <c r="L11" s="3" t="s">
        <v>43</v>
      </c>
      <c r="M11" s="107"/>
      <c r="N11" s="109">
        <f t="shared" si="0"/>
        <v>0</v>
      </c>
      <c r="O11" s="107"/>
    </row>
    <row r="12" spans="1:19" ht="17.45" customHeight="1" x14ac:dyDescent="0.2">
      <c r="A12" s="118"/>
      <c r="B12" s="118"/>
      <c r="C12" s="199"/>
      <c r="D12" s="118"/>
      <c r="E12" s="125"/>
      <c r="F12" s="126"/>
      <c r="G12" s="127"/>
      <c r="H12" s="113"/>
      <c r="I12" s="24" t="e">
        <f>VLOOKUP(A12,'Composition portefeuille'!$B$2:$D$5,3,FALSE)</f>
        <v>#N/A</v>
      </c>
      <c r="J12" s="24">
        <v>460</v>
      </c>
      <c r="K12" s="107"/>
      <c r="L12" s="3" t="s">
        <v>43</v>
      </c>
      <c r="M12" s="107"/>
      <c r="N12" s="109">
        <f t="shared" si="0"/>
        <v>0</v>
      </c>
      <c r="O12" s="107"/>
    </row>
    <row r="13" spans="1:19" ht="17.45" customHeight="1" x14ac:dyDescent="0.2">
      <c r="A13" s="118"/>
      <c r="B13" s="118"/>
      <c r="C13" s="199"/>
      <c r="D13" s="118"/>
      <c r="E13" s="125"/>
      <c r="F13" s="126"/>
      <c r="G13" s="127"/>
      <c r="H13" s="113"/>
      <c r="I13" s="24" t="e">
        <f>VLOOKUP(A13,'Composition portefeuille'!$B$2:$D$5,3,FALSE)</f>
        <v>#N/A</v>
      </c>
      <c r="J13" s="24">
        <v>460</v>
      </c>
      <c r="K13" s="107"/>
      <c r="L13" s="3" t="s">
        <v>43</v>
      </c>
      <c r="M13" s="107"/>
      <c r="N13" s="109">
        <f t="shared" si="0"/>
        <v>0</v>
      </c>
      <c r="O13" s="107"/>
    </row>
    <row r="14" spans="1:19" ht="17.45" customHeight="1" x14ac:dyDescent="0.2">
      <c r="A14" s="118"/>
      <c r="B14" s="118"/>
      <c r="C14" s="199"/>
      <c r="D14" s="118"/>
      <c r="E14" s="125"/>
      <c r="F14" s="126"/>
      <c r="G14" s="127"/>
      <c r="H14" s="113"/>
      <c r="I14" s="24" t="e">
        <f>VLOOKUP(A14,'Composition portefeuille'!$B$2:$D$5,3,FALSE)</f>
        <v>#N/A</v>
      </c>
      <c r="J14" s="24">
        <v>460</v>
      </c>
      <c r="K14" s="107"/>
      <c r="L14" s="3" t="s">
        <v>43</v>
      </c>
      <c r="M14" s="107"/>
      <c r="N14" s="109">
        <f t="shared" si="0"/>
        <v>0</v>
      </c>
      <c r="O14" s="107"/>
    </row>
    <row r="15" spans="1:19" ht="17.45" customHeight="1" x14ac:dyDescent="0.2">
      <c r="A15" s="118"/>
      <c r="B15" s="118"/>
      <c r="C15" s="199"/>
      <c r="D15" s="118"/>
      <c r="E15" s="125"/>
      <c r="F15" s="126"/>
      <c r="G15" s="127"/>
      <c r="H15" s="113"/>
      <c r="I15" s="24" t="e">
        <f>VLOOKUP(A15,'Composition portefeuille'!$B$2:$D$5,3,FALSE)</f>
        <v>#N/A</v>
      </c>
      <c r="J15" s="24">
        <v>460</v>
      </c>
      <c r="K15" s="107"/>
      <c r="L15" s="3" t="s">
        <v>43</v>
      </c>
      <c r="M15" s="107"/>
      <c r="N15" s="109">
        <f t="shared" si="0"/>
        <v>0</v>
      </c>
      <c r="O15" s="107"/>
    </row>
    <row r="16" spans="1:19" ht="17.45" customHeight="1" x14ac:dyDescent="0.2">
      <c r="A16" s="118"/>
      <c r="B16" s="118"/>
      <c r="C16" s="199"/>
      <c r="D16" s="118"/>
      <c r="E16" s="125"/>
      <c r="F16" s="126"/>
      <c r="G16" s="127"/>
      <c r="H16" s="113"/>
      <c r="I16" s="24" t="e">
        <f>VLOOKUP(A16,'Composition portefeuille'!$B$2:$D$5,3,FALSE)</f>
        <v>#N/A</v>
      </c>
      <c r="J16" s="24">
        <v>460</v>
      </c>
      <c r="K16" s="107"/>
      <c r="L16" s="3" t="s">
        <v>43</v>
      </c>
      <c r="M16" s="107"/>
      <c r="N16" s="109">
        <f t="shared" si="0"/>
        <v>0</v>
      </c>
      <c r="O16" s="107"/>
    </row>
    <row r="17" spans="1:15" ht="17.45" customHeight="1" x14ac:dyDescent="0.2">
      <c r="A17" s="118"/>
      <c r="B17" s="118"/>
      <c r="C17" s="199"/>
      <c r="D17" s="118"/>
      <c r="E17" s="125"/>
      <c r="F17" s="126"/>
      <c r="G17" s="127"/>
      <c r="H17" s="113"/>
      <c r="I17" s="24" t="e">
        <f>VLOOKUP(A17,'Composition portefeuille'!$B$2:$D$5,3,FALSE)</f>
        <v>#N/A</v>
      </c>
      <c r="J17" s="24">
        <v>460</v>
      </c>
      <c r="K17" s="107"/>
      <c r="L17" s="3" t="s">
        <v>43</v>
      </c>
      <c r="M17" s="107"/>
      <c r="N17" s="109">
        <f t="shared" si="0"/>
        <v>0</v>
      </c>
      <c r="O17" s="107"/>
    </row>
    <row r="18" spans="1:15" ht="17.45" customHeight="1" x14ac:dyDescent="0.2">
      <c r="A18" s="118"/>
      <c r="B18" s="118"/>
      <c r="C18" s="199"/>
      <c r="D18" s="118"/>
      <c r="E18" s="125"/>
      <c r="F18" s="126"/>
      <c r="G18" s="127"/>
      <c r="H18" s="113"/>
      <c r="I18" s="24" t="e">
        <f>VLOOKUP(A18,'Composition portefeuille'!$B$2:$D$5,3,FALSE)</f>
        <v>#N/A</v>
      </c>
      <c r="J18" s="24">
        <v>460</v>
      </c>
      <c r="K18" s="107"/>
      <c r="L18" s="3" t="s">
        <v>43</v>
      </c>
      <c r="M18" s="107"/>
      <c r="N18" s="109">
        <f t="shared" si="0"/>
        <v>0</v>
      </c>
      <c r="O18" s="107"/>
    </row>
    <row r="19" spans="1:15" ht="17.45" customHeight="1" x14ac:dyDescent="0.2">
      <c r="A19" s="118"/>
      <c r="B19" s="118"/>
      <c r="C19" s="199"/>
      <c r="D19" s="118"/>
      <c r="E19" s="125"/>
      <c r="F19" s="126"/>
      <c r="G19" s="127"/>
      <c r="H19" s="113"/>
      <c r="I19" s="24" t="e">
        <f>VLOOKUP(A19,'Composition portefeuille'!$B$2:$D$5,3,FALSE)</f>
        <v>#N/A</v>
      </c>
      <c r="J19" s="24">
        <v>460</v>
      </c>
      <c r="K19" s="107"/>
      <c r="L19" s="3" t="s">
        <v>43</v>
      </c>
      <c r="M19" s="107"/>
      <c r="N19" s="109">
        <f t="shared" si="0"/>
        <v>0</v>
      </c>
      <c r="O19" s="107"/>
    </row>
    <row r="20" spans="1:15" ht="17.45" customHeight="1" x14ac:dyDescent="0.2">
      <c r="A20" s="118"/>
      <c r="B20" s="118"/>
      <c r="C20" s="199"/>
      <c r="D20" s="118"/>
      <c r="E20" s="125"/>
      <c r="F20" s="126"/>
      <c r="G20" s="127"/>
      <c r="H20" s="113"/>
      <c r="I20" s="24" t="e">
        <f>VLOOKUP(A20,'Composition portefeuille'!$B$2:$D$5,3,FALSE)</f>
        <v>#N/A</v>
      </c>
      <c r="J20" s="24">
        <v>460</v>
      </c>
      <c r="K20" s="107"/>
      <c r="L20" s="3" t="s">
        <v>43</v>
      </c>
      <c r="M20" s="107"/>
      <c r="N20" s="109">
        <f t="shared" si="0"/>
        <v>0</v>
      </c>
      <c r="O20" s="107"/>
    </row>
    <row r="21" spans="1:15" ht="17.45" customHeight="1" x14ac:dyDescent="0.2">
      <c r="A21" s="118"/>
      <c r="B21" s="118"/>
      <c r="C21" s="199"/>
      <c r="D21" s="118"/>
      <c r="E21" s="125"/>
      <c r="F21" s="126"/>
      <c r="G21" s="127"/>
      <c r="H21" s="113"/>
      <c r="I21" s="24" t="e">
        <f>VLOOKUP(A21,'Composition portefeuille'!$B$2:$D$5,3,FALSE)</f>
        <v>#N/A</v>
      </c>
      <c r="J21" s="24">
        <v>460</v>
      </c>
      <c r="K21" s="107"/>
      <c r="L21" s="3" t="s">
        <v>43</v>
      </c>
      <c r="M21" s="107"/>
      <c r="N21" s="109">
        <f t="shared" si="0"/>
        <v>0</v>
      </c>
      <c r="O21" s="107"/>
    </row>
    <row r="22" spans="1:15" ht="17.45" customHeight="1" x14ac:dyDescent="0.2">
      <c r="A22" s="118"/>
      <c r="B22" s="118"/>
      <c r="C22" s="199"/>
      <c r="D22" s="118"/>
      <c r="E22" s="125"/>
      <c r="F22" s="126"/>
      <c r="G22" s="127"/>
      <c r="H22" s="113"/>
      <c r="I22" s="24" t="e">
        <f>VLOOKUP(A22,'Composition portefeuille'!$B$2:$D$5,3,FALSE)</f>
        <v>#N/A</v>
      </c>
      <c r="J22" s="24">
        <v>460</v>
      </c>
      <c r="K22" s="107"/>
      <c r="L22" s="3" t="s">
        <v>43</v>
      </c>
      <c r="M22" s="107"/>
      <c r="N22" s="109">
        <f t="shared" si="0"/>
        <v>0</v>
      </c>
      <c r="O22" s="107"/>
    </row>
    <row r="23" spans="1:15" ht="17.45" customHeight="1" x14ac:dyDescent="0.2">
      <c r="A23" s="118"/>
      <c r="B23" s="118"/>
      <c r="C23" s="199"/>
      <c r="D23" s="118"/>
      <c r="E23" s="125"/>
      <c r="F23" s="126"/>
      <c r="G23" s="127"/>
      <c r="H23" s="113"/>
      <c r="I23" s="24" t="e">
        <f>VLOOKUP(A23,'Composition portefeuille'!$B$2:$D$5,3,FALSE)</f>
        <v>#N/A</v>
      </c>
      <c r="J23" s="24">
        <v>460</v>
      </c>
      <c r="K23" s="107"/>
      <c r="L23" s="3" t="s">
        <v>43</v>
      </c>
      <c r="M23" s="107"/>
      <c r="N23" s="109">
        <f t="shared" si="0"/>
        <v>0</v>
      </c>
      <c r="O23" s="107"/>
    </row>
    <row r="24" spans="1:15" ht="17.45" customHeight="1" x14ac:dyDescent="0.2">
      <c r="A24" s="118"/>
      <c r="B24" s="118"/>
      <c r="C24" s="199"/>
      <c r="D24" s="118"/>
      <c r="E24" s="125"/>
      <c r="F24" s="126"/>
      <c r="G24" s="127"/>
      <c r="H24" s="113"/>
      <c r="I24" s="24" t="e">
        <f>VLOOKUP(A24,'Composition portefeuille'!$B$2:$D$5,3,FALSE)</f>
        <v>#N/A</v>
      </c>
      <c r="J24" s="24">
        <v>460</v>
      </c>
      <c r="K24" s="107"/>
      <c r="L24" s="3" t="s">
        <v>43</v>
      </c>
      <c r="M24" s="107"/>
      <c r="N24" s="109">
        <f t="shared" si="0"/>
        <v>0</v>
      </c>
      <c r="O24" s="107"/>
    </row>
    <row r="25" spans="1:15" ht="17.45" customHeight="1" x14ac:dyDescent="0.2">
      <c r="A25" s="118"/>
      <c r="B25" s="118"/>
      <c r="C25" s="199"/>
      <c r="D25" s="118"/>
      <c r="E25" s="125"/>
      <c r="F25" s="126"/>
      <c r="G25" s="127"/>
      <c r="H25" s="113"/>
      <c r="I25" s="24" t="e">
        <f>VLOOKUP(A25,'Composition portefeuille'!$B$2:$D$5,3,FALSE)</f>
        <v>#N/A</v>
      </c>
      <c r="J25" s="24">
        <v>460</v>
      </c>
      <c r="K25" s="107"/>
      <c r="L25" s="3" t="s">
        <v>43</v>
      </c>
      <c r="M25" s="107"/>
      <c r="N25" s="109">
        <f t="shared" si="0"/>
        <v>0</v>
      </c>
      <c r="O25" s="107"/>
    </row>
    <row r="26" spans="1:15" ht="17.45" customHeight="1" x14ac:dyDescent="0.2">
      <c r="A26" s="118"/>
      <c r="B26" s="118"/>
      <c r="C26" s="199"/>
      <c r="D26" s="118"/>
      <c r="E26" s="125"/>
      <c r="F26" s="126"/>
      <c r="G26" s="127"/>
      <c r="H26" s="113"/>
      <c r="I26" s="24" t="e">
        <f>VLOOKUP(A26,'Composition portefeuille'!$B$2:$D$5,3,FALSE)</f>
        <v>#N/A</v>
      </c>
      <c r="J26" s="24">
        <v>460</v>
      </c>
      <c r="K26" s="107"/>
      <c r="L26" s="3" t="s">
        <v>43</v>
      </c>
      <c r="M26" s="107"/>
      <c r="N26" s="109">
        <f t="shared" si="0"/>
        <v>0</v>
      </c>
      <c r="O26" s="107"/>
    </row>
    <row r="27" spans="1:15" ht="17.45" customHeight="1" x14ac:dyDescent="0.2">
      <c r="A27" s="118"/>
      <c r="B27" s="118"/>
      <c r="C27" s="199"/>
      <c r="D27" s="118"/>
      <c r="E27" s="125"/>
      <c r="F27" s="126"/>
      <c r="G27" s="127"/>
      <c r="H27" s="113"/>
      <c r="I27" s="24" t="e">
        <f>VLOOKUP(A27,'Composition portefeuille'!$B$2:$D$5,3,FALSE)</f>
        <v>#N/A</v>
      </c>
      <c r="J27" s="24">
        <v>460</v>
      </c>
      <c r="K27" s="107"/>
      <c r="L27" s="3" t="s">
        <v>43</v>
      </c>
      <c r="M27" s="107"/>
      <c r="N27" s="109">
        <f t="shared" si="0"/>
        <v>0</v>
      </c>
      <c r="O27" s="107"/>
    </row>
    <row r="28" spans="1:15" ht="17.45" customHeight="1" x14ac:dyDescent="0.2">
      <c r="A28" s="118"/>
      <c r="B28" s="118"/>
      <c r="C28" s="199"/>
      <c r="D28" s="118"/>
      <c r="E28" s="125"/>
      <c r="F28" s="126"/>
      <c r="G28" s="127"/>
      <c r="H28" s="113"/>
      <c r="I28" s="24" t="e">
        <f>VLOOKUP(A28,'Composition portefeuille'!$B$2:$D$5,3,FALSE)</f>
        <v>#N/A</v>
      </c>
      <c r="J28" s="24">
        <v>460</v>
      </c>
      <c r="K28" s="107"/>
      <c r="L28" s="3" t="s">
        <v>43</v>
      </c>
      <c r="M28" s="107"/>
      <c r="N28" s="109">
        <f t="shared" si="0"/>
        <v>0</v>
      </c>
      <c r="O28" s="107"/>
    </row>
    <row r="29" spans="1:15" ht="17.45" customHeight="1" x14ac:dyDescent="0.2">
      <c r="A29" s="118"/>
      <c r="B29" s="118"/>
      <c r="C29" s="199"/>
      <c r="D29" s="118"/>
      <c r="E29" s="125"/>
      <c r="F29" s="126"/>
      <c r="G29" s="127"/>
      <c r="H29" s="113"/>
      <c r="I29" s="24" t="e">
        <f>VLOOKUP(A29,'Composition portefeuille'!$B$2:$D$5,3,FALSE)</f>
        <v>#N/A</v>
      </c>
      <c r="J29" s="24">
        <v>460</v>
      </c>
      <c r="K29" s="107"/>
      <c r="L29" s="3" t="s">
        <v>43</v>
      </c>
      <c r="M29" s="107"/>
      <c r="N29" s="109">
        <f t="shared" si="0"/>
        <v>0</v>
      </c>
      <c r="O29" s="107"/>
    </row>
    <row r="30" spans="1:15" ht="17.45" customHeight="1" x14ac:dyDescent="0.2">
      <c r="A30" s="118"/>
      <c r="B30" s="118"/>
      <c r="C30" s="199"/>
      <c r="D30" s="118"/>
      <c r="E30" s="125"/>
      <c r="F30" s="126"/>
      <c r="G30" s="127"/>
      <c r="H30" s="113"/>
      <c r="I30" s="24" t="e">
        <f>VLOOKUP(A30,'Composition portefeuille'!$B$2:$D$5,3,FALSE)</f>
        <v>#N/A</v>
      </c>
      <c r="J30" s="24">
        <v>460</v>
      </c>
      <c r="K30" s="107"/>
      <c r="L30" s="3" t="s">
        <v>43</v>
      </c>
      <c r="M30" s="107"/>
      <c r="N30" s="109">
        <f t="shared" si="0"/>
        <v>0</v>
      </c>
      <c r="O30" s="107"/>
    </row>
    <row r="31" spans="1:15" ht="17.45" customHeight="1" x14ac:dyDescent="0.2">
      <c r="A31" s="118"/>
      <c r="B31" s="118"/>
      <c r="C31" s="199"/>
      <c r="D31" s="118"/>
      <c r="E31" s="125"/>
      <c r="F31" s="126"/>
      <c r="G31" s="127"/>
      <c r="H31" s="113"/>
      <c r="I31" s="24" t="e">
        <f>VLOOKUP(A31,'Composition portefeuille'!$B$2:$D$5,3,FALSE)</f>
        <v>#N/A</v>
      </c>
      <c r="J31" s="24">
        <v>460</v>
      </c>
      <c r="K31" s="107"/>
      <c r="L31" s="3" t="s">
        <v>43</v>
      </c>
      <c r="M31" s="107"/>
      <c r="N31" s="109">
        <f t="shared" si="0"/>
        <v>0</v>
      </c>
      <c r="O31" s="107"/>
    </row>
    <row r="32" spans="1:15" ht="17.45" customHeight="1" x14ac:dyDescent="0.2">
      <c r="A32" s="118"/>
      <c r="B32" s="118"/>
      <c r="C32" s="199"/>
      <c r="D32" s="118"/>
      <c r="E32" s="125"/>
      <c r="F32" s="126"/>
      <c r="G32" s="127"/>
      <c r="H32" s="113"/>
      <c r="I32" s="24" t="e">
        <f>VLOOKUP(A32,'Composition portefeuille'!$B$2:$D$5,3,FALSE)</f>
        <v>#N/A</v>
      </c>
      <c r="J32" s="24">
        <v>460</v>
      </c>
      <c r="K32" s="107"/>
      <c r="L32" s="3" t="s">
        <v>43</v>
      </c>
      <c r="M32" s="107"/>
      <c r="N32" s="109">
        <f t="shared" si="0"/>
        <v>0</v>
      </c>
      <c r="O32" s="107"/>
    </row>
    <row r="33" spans="1:15" ht="17.45" customHeight="1" x14ac:dyDescent="0.2">
      <c r="A33" s="118"/>
      <c r="B33" s="118"/>
      <c r="C33" s="199"/>
      <c r="D33" s="118"/>
      <c r="E33" s="125"/>
      <c r="F33" s="126"/>
      <c r="G33" s="127"/>
      <c r="H33" s="113"/>
      <c r="I33" s="24" t="e">
        <f>VLOOKUP(A33,'Composition portefeuille'!$B$2:$D$5,3,FALSE)</f>
        <v>#N/A</v>
      </c>
      <c r="J33" s="24">
        <v>460</v>
      </c>
      <c r="K33" s="107"/>
      <c r="L33" s="3" t="s">
        <v>43</v>
      </c>
      <c r="M33" s="107"/>
      <c r="N33" s="109">
        <f t="shared" si="0"/>
        <v>0</v>
      </c>
      <c r="O33" s="107"/>
    </row>
    <row r="34" spans="1:15" ht="17.45" customHeight="1" x14ac:dyDescent="0.2">
      <c r="A34" s="118"/>
      <c r="B34" s="118"/>
      <c r="C34" s="199"/>
      <c r="D34" s="118"/>
      <c r="E34" s="125"/>
      <c r="F34" s="126"/>
      <c r="G34" s="127"/>
      <c r="H34" s="113"/>
      <c r="I34" s="24" t="e">
        <f>VLOOKUP(A34,'Composition portefeuille'!$B$2:$D$5,3,FALSE)</f>
        <v>#N/A</v>
      </c>
      <c r="J34" s="24">
        <v>460</v>
      </c>
      <c r="K34" s="107"/>
      <c r="L34" s="3" t="s">
        <v>43</v>
      </c>
      <c r="M34" s="107"/>
      <c r="N34" s="109">
        <f t="shared" si="0"/>
        <v>0</v>
      </c>
      <c r="O34" s="107"/>
    </row>
    <row r="35" spans="1:15" ht="17.45" customHeight="1" x14ac:dyDescent="0.2">
      <c r="A35" s="118"/>
      <c r="B35" s="118"/>
      <c r="C35" s="199"/>
      <c r="D35" s="118"/>
      <c r="E35" s="125"/>
      <c r="F35" s="126"/>
      <c r="G35" s="127"/>
      <c r="H35" s="113"/>
      <c r="I35" s="24" t="e">
        <f>VLOOKUP(A35,'Composition portefeuille'!$B$2:$D$5,3,FALSE)</f>
        <v>#N/A</v>
      </c>
      <c r="J35" s="24">
        <v>460</v>
      </c>
      <c r="K35" s="107"/>
      <c r="L35" s="3" t="s">
        <v>43</v>
      </c>
      <c r="M35" s="107"/>
      <c r="N35" s="109">
        <f t="shared" si="0"/>
        <v>0</v>
      </c>
      <c r="O35" s="107"/>
    </row>
    <row r="36" spans="1:15" ht="17.45" customHeight="1" x14ac:dyDescent="0.2">
      <c r="A36" s="118"/>
      <c r="B36" s="118"/>
      <c r="C36" s="199"/>
      <c r="D36" s="118"/>
      <c r="E36" s="125"/>
      <c r="F36" s="126"/>
      <c r="G36" s="127"/>
      <c r="H36" s="113"/>
      <c r="I36" s="24" t="e">
        <f>VLOOKUP(A36,'Composition portefeuille'!$B$2:$D$5,3,FALSE)</f>
        <v>#N/A</v>
      </c>
      <c r="J36" s="24">
        <v>460</v>
      </c>
      <c r="K36" s="107"/>
      <c r="L36" s="3" t="s">
        <v>43</v>
      </c>
      <c r="M36" s="107"/>
      <c r="N36" s="109">
        <f t="shared" si="0"/>
        <v>0</v>
      </c>
      <c r="O36" s="107"/>
    </row>
    <row r="37" spans="1:15" ht="17.45" customHeight="1" x14ac:dyDescent="0.2">
      <c r="A37" s="118"/>
      <c r="B37" s="118"/>
      <c r="C37" s="199"/>
      <c r="D37" s="118"/>
      <c r="E37" s="125"/>
      <c r="F37" s="126"/>
      <c r="G37" s="127"/>
      <c r="H37" s="113"/>
      <c r="I37" s="24" t="e">
        <f>VLOOKUP(A37,'Composition portefeuille'!$B$2:$D$5,3,FALSE)</f>
        <v>#N/A</v>
      </c>
      <c r="J37" s="24">
        <v>460</v>
      </c>
      <c r="K37" s="107"/>
      <c r="L37" s="3" t="s">
        <v>43</v>
      </c>
      <c r="M37" s="107"/>
      <c r="N37" s="109">
        <f t="shared" si="0"/>
        <v>0</v>
      </c>
      <c r="O37" s="107"/>
    </row>
    <row r="38" spans="1:15" ht="17.45" customHeight="1" x14ac:dyDescent="0.2">
      <c r="A38" s="118"/>
      <c r="B38" s="118"/>
      <c r="C38" s="199"/>
      <c r="D38" s="118"/>
      <c r="E38" s="125"/>
      <c r="F38" s="126"/>
      <c r="G38" s="127"/>
      <c r="H38" s="113"/>
      <c r="I38" s="24" t="e">
        <f>VLOOKUP(A38,'Composition portefeuille'!$B$2:$D$5,3,FALSE)</f>
        <v>#N/A</v>
      </c>
      <c r="J38" s="24">
        <v>460</v>
      </c>
      <c r="K38" s="107"/>
      <c r="L38" s="3" t="s">
        <v>43</v>
      </c>
      <c r="M38" s="107"/>
      <c r="N38" s="109">
        <f t="shared" si="0"/>
        <v>0</v>
      </c>
      <c r="O38" s="107"/>
    </row>
    <row r="39" spans="1:15" ht="17.45" customHeight="1" x14ac:dyDescent="0.2">
      <c r="A39" s="118"/>
      <c r="B39" s="118"/>
      <c r="C39" s="199"/>
      <c r="D39" s="118"/>
      <c r="E39" s="125"/>
      <c r="F39" s="126"/>
      <c r="G39" s="127"/>
      <c r="H39" s="113"/>
      <c r="I39" s="24" t="e">
        <f>VLOOKUP(A39,'Composition portefeuille'!$B$2:$D$5,3,FALSE)</f>
        <v>#N/A</v>
      </c>
      <c r="J39" s="24">
        <v>460</v>
      </c>
      <c r="K39" s="107"/>
      <c r="L39" s="3" t="s">
        <v>43</v>
      </c>
      <c r="M39" s="107"/>
      <c r="N39" s="109">
        <f t="shared" si="0"/>
        <v>0</v>
      </c>
      <c r="O39" s="107"/>
    </row>
    <row r="40" spans="1:15" ht="17.45" customHeight="1" x14ac:dyDescent="0.2">
      <c r="A40" s="118"/>
      <c r="B40" s="118"/>
      <c r="C40" s="199"/>
      <c r="D40" s="118"/>
      <c r="E40" s="125"/>
      <c r="F40" s="126"/>
      <c r="G40" s="127"/>
      <c r="H40" s="113"/>
      <c r="I40" s="24" t="e">
        <f>VLOOKUP(A40,'Composition portefeuille'!$B$2:$D$5,3,FALSE)</f>
        <v>#N/A</v>
      </c>
      <c r="J40" s="24">
        <v>460</v>
      </c>
      <c r="K40" s="107"/>
      <c r="L40" s="3" t="s">
        <v>43</v>
      </c>
      <c r="M40" s="107"/>
      <c r="N40" s="109">
        <f t="shared" si="0"/>
        <v>0</v>
      </c>
      <c r="O40" s="107"/>
    </row>
    <row r="41" spans="1:15" ht="17.45" customHeight="1" x14ac:dyDescent="0.2">
      <c r="A41" s="118"/>
      <c r="B41" s="118"/>
      <c r="C41" s="199"/>
      <c r="D41" s="118"/>
      <c r="E41" s="125"/>
      <c r="F41" s="126"/>
      <c r="G41" s="127"/>
      <c r="H41" s="113"/>
      <c r="I41" s="24" t="e">
        <f>VLOOKUP(A41,'Composition portefeuille'!$B$2:$D$5,3,FALSE)</f>
        <v>#N/A</v>
      </c>
      <c r="J41" s="24">
        <v>460</v>
      </c>
      <c r="K41" s="107"/>
      <c r="L41" s="3" t="s">
        <v>43</v>
      </c>
      <c r="M41" s="107"/>
      <c r="N41" s="109">
        <f t="shared" si="0"/>
        <v>0</v>
      </c>
      <c r="O41" s="107"/>
    </row>
    <row r="42" spans="1:15" ht="17.45" customHeight="1" x14ac:dyDescent="0.2">
      <c r="A42" s="118"/>
      <c r="B42" s="118"/>
      <c r="C42" s="199"/>
      <c r="D42" s="118"/>
      <c r="E42" s="125"/>
      <c r="F42" s="126"/>
      <c r="G42" s="127"/>
      <c r="H42" s="113"/>
      <c r="I42" s="24" t="e">
        <f>VLOOKUP(A42,'Composition portefeuille'!$B$2:$D$5,3,FALSE)</f>
        <v>#N/A</v>
      </c>
      <c r="J42" s="24">
        <v>460</v>
      </c>
      <c r="K42" s="107"/>
      <c r="L42" s="3" t="s">
        <v>43</v>
      </c>
      <c r="M42" s="107"/>
      <c r="N42" s="109">
        <f t="shared" si="0"/>
        <v>0</v>
      </c>
      <c r="O42" s="107"/>
    </row>
    <row r="43" spans="1:15" ht="17.45" customHeight="1" x14ac:dyDescent="0.2">
      <c r="A43" s="118"/>
      <c r="B43" s="118"/>
      <c r="C43" s="199"/>
      <c r="D43" s="118"/>
      <c r="E43" s="125"/>
      <c r="F43" s="126"/>
      <c r="G43" s="127"/>
      <c r="H43" s="113"/>
      <c r="I43" s="24" t="e">
        <f>VLOOKUP(A43,'Composition portefeuille'!$B$2:$D$5,3,FALSE)</f>
        <v>#N/A</v>
      </c>
      <c r="J43" s="24">
        <v>460</v>
      </c>
      <c r="K43" s="107"/>
      <c r="L43" s="3" t="s">
        <v>43</v>
      </c>
      <c r="M43" s="107"/>
      <c r="N43" s="109">
        <f t="shared" si="0"/>
        <v>0</v>
      </c>
      <c r="O43" s="107"/>
    </row>
    <row r="44" spans="1:15" ht="17.45" customHeight="1" x14ac:dyDescent="0.2">
      <c r="A44" s="118"/>
      <c r="B44" s="118"/>
      <c r="C44" s="199"/>
      <c r="D44" s="118"/>
      <c r="E44" s="125"/>
      <c r="F44" s="126"/>
      <c r="G44" s="127"/>
      <c r="H44" s="113"/>
      <c r="I44" s="24" t="e">
        <f>VLOOKUP(A44,'Composition portefeuille'!$B$2:$D$5,3,FALSE)</f>
        <v>#N/A</v>
      </c>
      <c r="J44" s="24">
        <v>460</v>
      </c>
      <c r="K44" s="107"/>
      <c r="L44" s="3" t="s">
        <v>43</v>
      </c>
      <c r="M44" s="107"/>
      <c r="N44" s="109">
        <f t="shared" si="0"/>
        <v>0</v>
      </c>
      <c r="O44" s="107"/>
    </row>
    <row r="45" spans="1:15" ht="17.45" customHeight="1" x14ac:dyDescent="0.2">
      <c r="A45" s="118"/>
      <c r="B45" s="118"/>
      <c r="C45" s="199"/>
      <c r="D45" s="118"/>
      <c r="E45" s="125"/>
      <c r="F45" s="126"/>
      <c r="G45" s="127"/>
      <c r="H45" s="113"/>
      <c r="I45" s="24" t="e">
        <f>VLOOKUP(A45,'Composition portefeuille'!$B$2:$D$5,3,FALSE)</f>
        <v>#N/A</v>
      </c>
      <c r="J45" s="24">
        <v>460</v>
      </c>
      <c r="K45" s="107"/>
      <c r="L45" s="3" t="s">
        <v>43</v>
      </c>
      <c r="M45" s="107"/>
      <c r="N45" s="109">
        <f t="shared" si="0"/>
        <v>0</v>
      </c>
      <c r="O45" s="107"/>
    </row>
    <row r="46" spans="1:15" ht="17.45" customHeight="1" x14ac:dyDescent="0.2">
      <c r="A46" s="118"/>
      <c r="B46" s="118"/>
      <c r="C46" s="199"/>
      <c r="D46" s="118"/>
      <c r="E46" s="125"/>
      <c r="F46" s="126"/>
      <c r="G46" s="127"/>
      <c r="H46" s="113"/>
      <c r="I46" s="24" t="e">
        <f>VLOOKUP(A46,'Composition portefeuille'!$B$2:$D$5,3,FALSE)</f>
        <v>#N/A</v>
      </c>
      <c r="J46" s="24">
        <v>460</v>
      </c>
      <c r="K46" s="107"/>
      <c r="L46" s="3" t="s">
        <v>43</v>
      </c>
      <c r="M46" s="107"/>
      <c r="N46" s="109">
        <f t="shared" si="0"/>
        <v>0</v>
      </c>
      <c r="O46" s="107"/>
    </row>
    <row r="47" spans="1:15" ht="17.45" customHeight="1" x14ac:dyDescent="0.2">
      <c r="A47" s="118"/>
      <c r="B47" s="118"/>
      <c r="C47" s="199"/>
      <c r="D47" s="118"/>
      <c r="E47" s="125"/>
      <c r="F47" s="126"/>
      <c r="G47" s="127"/>
      <c r="H47" s="113"/>
      <c r="I47" s="24" t="e">
        <f>VLOOKUP(A47,'Composition portefeuille'!$B$2:$D$5,3,FALSE)</f>
        <v>#N/A</v>
      </c>
      <c r="J47" s="24">
        <v>460</v>
      </c>
      <c r="K47" s="107"/>
      <c r="L47" s="3" t="s">
        <v>43</v>
      </c>
      <c r="M47" s="107"/>
      <c r="N47" s="109">
        <f t="shared" si="0"/>
        <v>0</v>
      </c>
      <c r="O47" s="107"/>
    </row>
    <row r="48" spans="1:15" ht="17.45" customHeight="1" x14ac:dyDescent="0.2">
      <c r="A48" s="118"/>
      <c r="B48" s="118"/>
      <c r="C48" s="199"/>
      <c r="D48" s="118"/>
      <c r="E48" s="125"/>
      <c r="F48" s="126"/>
      <c r="G48" s="127"/>
      <c r="H48" s="113"/>
      <c r="I48" s="24" t="e">
        <f>VLOOKUP(A48,'Composition portefeuille'!$B$2:$D$5,3,FALSE)</f>
        <v>#N/A</v>
      </c>
      <c r="J48" s="24">
        <v>460</v>
      </c>
      <c r="K48" s="107"/>
      <c r="L48" s="3" t="s">
        <v>43</v>
      </c>
      <c r="M48" s="107"/>
      <c r="N48" s="109">
        <f t="shared" si="0"/>
        <v>0</v>
      </c>
      <c r="O48" s="107"/>
    </row>
    <row r="49" spans="1:15" ht="17.45" customHeight="1" x14ac:dyDescent="0.2">
      <c r="A49" s="118"/>
      <c r="B49" s="118"/>
      <c r="C49" s="199"/>
      <c r="D49" s="118"/>
      <c r="E49" s="125"/>
      <c r="F49" s="126"/>
      <c r="G49" s="127"/>
      <c r="H49" s="113"/>
      <c r="I49" s="24" t="e">
        <f>VLOOKUP(A49,'Composition portefeuille'!$B$2:$D$5,3,FALSE)</f>
        <v>#N/A</v>
      </c>
      <c r="J49" s="24">
        <v>460</v>
      </c>
      <c r="K49" s="107"/>
      <c r="L49" s="3" t="s">
        <v>43</v>
      </c>
      <c r="M49" s="107"/>
      <c r="N49" s="109">
        <f t="shared" si="0"/>
        <v>0</v>
      </c>
      <c r="O49" s="107"/>
    </row>
    <row r="50" spans="1:15" ht="17.45" customHeight="1" x14ac:dyDescent="0.2">
      <c r="A50" s="118"/>
      <c r="B50" s="118"/>
      <c r="C50" s="199"/>
      <c r="D50" s="118"/>
      <c r="E50" s="125"/>
      <c r="F50" s="126"/>
      <c r="G50" s="127"/>
      <c r="H50" s="113"/>
      <c r="I50" s="24" t="e">
        <f>VLOOKUP(A50,'Composition portefeuille'!$B$2:$D$5,3,FALSE)</f>
        <v>#N/A</v>
      </c>
      <c r="J50" s="24">
        <v>460</v>
      </c>
      <c r="K50" s="107"/>
      <c r="L50" s="3" t="s">
        <v>43</v>
      </c>
      <c r="M50" s="107"/>
      <c r="N50" s="109">
        <f t="shared" si="0"/>
        <v>0</v>
      </c>
      <c r="O50" s="107"/>
    </row>
    <row r="51" spans="1:15" ht="17.45" customHeight="1" x14ac:dyDescent="0.2">
      <c r="A51" s="118"/>
      <c r="B51" s="118"/>
      <c r="C51" s="199"/>
      <c r="D51" s="118"/>
      <c r="E51" s="125"/>
      <c r="F51" s="126"/>
      <c r="G51" s="127"/>
      <c r="H51" s="113"/>
      <c r="I51" s="24" t="e">
        <f>VLOOKUP(A51,'Composition portefeuille'!$B$2:$D$5,3,FALSE)</f>
        <v>#N/A</v>
      </c>
      <c r="J51" s="24">
        <v>460</v>
      </c>
      <c r="K51" s="107"/>
      <c r="L51" s="3" t="s">
        <v>43</v>
      </c>
      <c r="M51" s="107"/>
      <c r="N51" s="109">
        <f t="shared" si="0"/>
        <v>0</v>
      </c>
      <c r="O51" s="107"/>
    </row>
    <row r="52" spans="1:15" ht="17.45" customHeight="1" x14ac:dyDescent="0.2">
      <c r="A52" s="118"/>
      <c r="B52" s="118"/>
      <c r="C52" s="199"/>
      <c r="D52" s="118"/>
      <c r="E52" s="125"/>
      <c r="F52" s="126"/>
      <c r="G52" s="127"/>
      <c r="H52" s="113"/>
      <c r="I52" s="24" t="e">
        <f>VLOOKUP(A52,'Composition portefeuille'!$B$2:$D$5,3,FALSE)</f>
        <v>#N/A</v>
      </c>
      <c r="J52" s="24">
        <v>460</v>
      </c>
      <c r="K52" s="107"/>
      <c r="L52" s="3" t="s">
        <v>43</v>
      </c>
      <c r="M52" s="107"/>
      <c r="N52" s="109">
        <f t="shared" si="0"/>
        <v>0</v>
      </c>
      <c r="O52" s="107"/>
    </row>
    <row r="53" spans="1:15" ht="17.45" customHeight="1" x14ac:dyDescent="0.2">
      <c r="A53" s="118"/>
      <c r="B53" s="118"/>
      <c r="C53" s="199"/>
      <c r="D53" s="118"/>
      <c r="E53" s="125"/>
      <c r="F53" s="126"/>
      <c r="G53" s="127"/>
      <c r="H53" s="113"/>
      <c r="I53" s="24" t="e">
        <f>VLOOKUP(A53,'Composition portefeuille'!$B$2:$D$5,3,FALSE)</f>
        <v>#N/A</v>
      </c>
      <c r="J53" s="24">
        <v>460</v>
      </c>
      <c r="K53" s="107"/>
      <c r="L53" s="3" t="s">
        <v>43</v>
      </c>
      <c r="M53" s="107"/>
      <c r="N53" s="109">
        <f t="shared" si="0"/>
        <v>0</v>
      </c>
      <c r="O53" s="107"/>
    </row>
    <row r="54" spans="1:15" ht="17.45" customHeight="1" x14ac:dyDescent="0.2">
      <c r="A54" s="118"/>
      <c r="B54" s="118"/>
      <c r="C54" s="199"/>
      <c r="D54" s="118"/>
      <c r="E54" s="125"/>
      <c r="F54" s="126"/>
      <c r="G54" s="127"/>
      <c r="H54" s="113"/>
      <c r="I54" s="24" t="e">
        <f>VLOOKUP(A54,'Composition portefeuille'!$B$2:$D$5,3,FALSE)</f>
        <v>#N/A</v>
      </c>
      <c r="J54" s="24">
        <v>460</v>
      </c>
      <c r="K54" s="107"/>
      <c r="L54" s="3" t="s">
        <v>43</v>
      </c>
      <c r="M54" s="107"/>
      <c r="N54" s="109">
        <f t="shared" si="0"/>
        <v>0</v>
      </c>
      <c r="O54" s="107"/>
    </row>
    <row r="55" spans="1:15" ht="17.45" customHeight="1" x14ac:dyDescent="0.2">
      <c r="A55" s="118"/>
      <c r="B55" s="118"/>
      <c r="C55" s="199"/>
      <c r="D55" s="118"/>
      <c r="E55" s="125"/>
      <c r="F55" s="126"/>
      <c r="G55" s="127"/>
      <c r="H55" s="113"/>
      <c r="I55" s="24" t="e">
        <f>VLOOKUP(A55,'Composition portefeuille'!$B$2:$D$5,3,FALSE)</f>
        <v>#N/A</v>
      </c>
      <c r="J55" s="24">
        <v>460</v>
      </c>
      <c r="K55" s="107"/>
      <c r="L55" s="3" t="s">
        <v>43</v>
      </c>
      <c r="M55" s="107"/>
      <c r="N55" s="109">
        <f t="shared" si="0"/>
        <v>0</v>
      </c>
      <c r="O55" s="107"/>
    </row>
    <row r="56" spans="1:15" ht="17.45" customHeight="1" x14ac:dyDescent="0.2">
      <c r="A56" s="118"/>
      <c r="B56" s="118"/>
      <c r="C56" s="199"/>
      <c r="D56" s="118"/>
      <c r="E56" s="125"/>
      <c r="F56" s="126"/>
      <c r="G56" s="127"/>
      <c r="H56" s="113"/>
      <c r="I56" s="24" t="e">
        <f>VLOOKUP(A56,'Composition portefeuille'!$B$2:$D$5,3,FALSE)</f>
        <v>#N/A</v>
      </c>
      <c r="J56" s="24">
        <v>460</v>
      </c>
      <c r="K56" s="107"/>
      <c r="L56" s="3" t="s">
        <v>43</v>
      </c>
      <c r="M56" s="107"/>
      <c r="N56" s="109">
        <f t="shared" si="0"/>
        <v>0</v>
      </c>
      <c r="O56" s="107"/>
    </row>
    <row r="57" spans="1:15" ht="17.45" customHeight="1" x14ac:dyDescent="0.2">
      <c r="A57" s="118"/>
      <c r="B57" s="118"/>
      <c r="C57" s="199"/>
      <c r="D57" s="118"/>
      <c r="E57" s="125"/>
      <c r="F57" s="126"/>
      <c r="G57" s="127"/>
      <c r="H57" s="113"/>
      <c r="I57" s="24" t="e">
        <f>VLOOKUP(A57,'Composition portefeuille'!$B$2:$D$5,3,FALSE)</f>
        <v>#N/A</v>
      </c>
      <c r="J57" s="24">
        <v>460</v>
      </c>
      <c r="K57" s="107"/>
      <c r="L57" s="3" t="s">
        <v>43</v>
      </c>
      <c r="M57" s="107"/>
      <c r="N57" s="109">
        <f t="shared" si="0"/>
        <v>0</v>
      </c>
      <c r="O57" s="107"/>
    </row>
    <row r="58" spans="1:15" ht="17.45" customHeight="1" x14ac:dyDescent="0.2">
      <c r="A58" s="118"/>
      <c r="B58" s="118"/>
      <c r="C58" s="199"/>
      <c r="D58" s="118"/>
      <c r="E58" s="125"/>
      <c r="F58" s="126"/>
      <c r="G58" s="127"/>
      <c r="H58" s="113"/>
      <c r="I58" s="24" t="e">
        <f>VLOOKUP(A58,'Composition portefeuille'!$B$2:$D$5,3,FALSE)</f>
        <v>#N/A</v>
      </c>
      <c r="J58" s="24">
        <v>460</v>
      </c>
      <c r="K58" s="107"/>
      <c r="L58" s="3" t="s">
        <v>43</v>
      </c>
      <c r="M58" s="107"/>
      <c r="N58" s="109">
        <f t="shared" si="0"/>
        <v>0</v>
      </c>
      <c r="O58" s="107"/>
    </row>
    <row r="59" spans="1:15" ht="17.45" customHeight="1" x14ac:dyDescent="0.2">
      <c r="A59" s="118"/>
      <c r="B59" s="118"/>
      <c r="C59" s="199"/>
      <c r="D59" s="118"/>
      <c r="E59" s="125"/>
      <c r="F59" s="126"/>
      <c r="G59" s="127"/>
      <c r="H59" s="113"/>
      <c r="I59" s="24" t="e">
        <f>VLOOKUP(A59,'Composition portefeuille'!$B$2:$D$5,3,FALSE)</f>
        <v>#N/A</v>
      </c>
      <c r="J59" s="24">
        <v>460</v>
      </c>
      <c r="K59" s="107"/>
      <c r="L59" s="3" t="s">
        <v>43</v>
      </c>
      <c r="M59" s="107"/>
      <c r="N59" s="109">
        <f t="shared" si="0"/>
        <v>0</v>
      </c>
      <c r="O59" s="107"/>
    </row>
    <row r="60" spans="1:15" ht="17.45" customHeight="1" x14ac:dyDescent="0.2">
      <c r="A60" s="118"/>
      <c r="B60" s="118"/>
      <c r="C60" s="199"/>
      <c r="D60" s="118"/>
      <c r="E60" s="125"/>
      <c r="F60" s="126"/>
      <c r="G60" s="127"/>
      <c r="H60" s="113"/>
      <c r="I60" s="24" t="e">
        <f>VLOOKUP(A60,'Composition portefeuille'!$B$2:$D$5,3,FALSE)</f>
        <v>#N/A</v>
      </c>
      <c r="J60" s="24">
        <v>460</v>
      </c>
      <c r="K60" s="107"/>
      <c r="L60" s="3" t="s">
        <v>43</v>
      </c>
      <c r="M60" s="107"/>
      <c r="N60" s="109">
        <f t="shared" si="0"/>
        <v>0</v>
      </c>
      <c r="O60" s="107"/>
    </row>
    <row r="61" spans="1:15" ht="17.45" customHeight="1" x14ac:dyDescent="0.2">
      <c r="A61" s="118"/>
      <c r="B61" s="118"/>
      <c r="C61" s="199"/>
      <c r="D61" s="118"/>
      <c r="E61" s="125"/>
      <c r="F61" s="126"/>
      <c r="G61" s="127"/>
      <c r="H61" s="113"/>
      <c r="I61" s="24" t="e">
        <f>VLOOKUP(A61,'Composition portefeuille'!$B$2:$D$5,3,FALSE)</f>
        <v>#N/A</v>
      </c>
      <c r="J61" s="24">
        <v>460</v>
      </c>
      <c r="K61" s="107"/>
      <c r="L61" s="3" t="s">
        <v>43</v>
      </c>
      <c r="M61" s="107"/>
      <c r="N61" s="109">
        <f t="shared" si="0"/>
        <v>0</v>
      </c>
      <c r="O61" s="107"/>
    </row>
    <row r="62" spans="1:15" ht="17.45" customHeight="1" x14ac:dyDescent="0.2">
      <c r="A62" s="118"/>
      <c r="B62" s="118"/>
      <c r="C62" s="199"/>
      <c r="D62" s="118"/>
      <c r="E62" s="125"/>
      <c r="F62" s="126"/>
      <c r="G62" s="127"/>
      <c r="H62" s="113"/>
      <c r="I62" s="24" t="e">
        <f>VLOOKUP(A62,'Composition portefeuille'!$B$2:$D$5,3,FALSE)</f>
        <v>#N/A</v>
      </c>
      <c r="J62" s="24">
        <v>460</v>
      </c>
      <c r="K62" s="107"/>
      <c r="L62" s="3" t="s">
        <v>43</v>
      </c>
      <c r="M62" s="107"/>
      <c r="N62" s="109">
        <f t="shared" si="0"/>
        <v>0</v>
      </c>
      <c r="O62" s="107"/>
    </row>
    <row r="63" spans="1:15" ht="17.45" customHeight="1" x14ac:dyDescent="0.2">
      <c r="A63" s="118"/>
      <c r="B63" s="118"/>
      <c r="C63" s="199"/>
      <c r="D63" s="118"/>
      <c r="E63" s="125"/>
      <c r="F63" s="126"/>
      <c r="G63" s="127"/>
      <c r="H63" s="113"/>
      <c r="I63" s="24" t="e">
        <f>VLOOKUP(A63,'Composition portefeuille'!$B$2:$D$5,3,FALSE)</f>
        <v>#N/A</v>
      </c>
      <c r="J63" s="24">
        <v>460</v>
      </c>
      <c r="K63" s="107"/>
      <c r="L63" s="3" t="s">
        <v>43</v>
      </c>
      <c r="M63" s="107"/>
      <c r="N63" s="109">
        <f t="shared" si="0"/>
        <v>0</v>
      </c>
      <c r="O63" s="107"/>
    </row>
    <row r="64" spans="1:15" ht="17.45" customHeight="1" x14ac:dyDescent="0.2">
      <c r="A64" s="118"/>
      <c r="B64" s="118"/>
      <c r="C64" s="199"/>
      <c r="D64" s="118"/>
      <c r="E64" s="125"/>
      <c r="F64" s="126"/>
      <c r="G64" s="127"/>
      <c r="H64" s="113"/>
      <c r="I64" s="24" t="e">
        <f>VLOOKUP(A64,'Composition portefeuille'!$B$2:$D$5,3,FALSE)</f>
        <v>#N/A</v>
      </c>
      <c r="J64" s="24">
        <v>460</v>
      </c>
      <c r="K64" s="107"/>
      <c r="L64" s="3" t="s">
        <v>43</v>
      </c>
      <c r="M64" s="107"/>
      <c r="N64" s="109">
        <f t="shared" si="0"/>
        <v>0</v>
      </c>
      <c r="O64" s="107"/>
    </row>
    <row r="65" spans="1:15" ht="17.45" customHeight="1" x14ac:dyDescent="0.2">
      <c r="A65" s="118"/>
      <c r="B65" s="118"/>
      <c r="C65" s="199"/>
      <c r="D65" s="118"/>
      <c r="E65" s="125"/>
      <c r="F65" s="126"/>
      <c r="G65" s="127"/>
      <c r="H65" s="113"/>
      <c r="I65" s="24" t="e">
        <f>VLOOKUP(A65,'Composition portefeuille'!$B$2:$D$5,3,FALSE)</f>
        <v>#N/A</v>
      </c>
      <c r="J65" s="24">
        <v>460</v>
      </c>
      <c r="K65" s="107"/>
      <c r="L65" s="3" t="s">
        <v>43</v>
      </c>
      <c r="M65" s="107"/>
      <c r="N65" s="109">
        <f t="shared" si="0"/>
        <v>0</v>
      </c>
      <c r="O65" s="107"/>
    </row>
    <row r="66" spans="1:15" ht="17.45" customHeight="1" x14ac:dyDescent="0.2">
      <c r="A66" s="118"/>
      <c r="B66" s="118"/>
      <c r="C66" s="199"/>
      <c r="D66" s="118"/>
      <c r="E66" s="125"/>
      <c r="F66" s="126"/>
      <c r="G66" s="127"/>
      <c r="H66" s="113"/>
      <c r="I66" s="24" t="e">
        <f>VLOOKUP(A66,'Composition portefeuille'!$B$2:$D$5,3,FALSE)</f>
        <v>#N/A</v>
      </c>
      <c r="J66" s="24">
        <v>460</v>
      </c>
      <c r="K66" s="107"/>
      <c r="L66" s="3" t="s">
        <v>43</v>
      </c>
      <c r="M66" s="107"/>
      <c r="N66" s="109">
        <f t="shared" si="0"/>
        <v>0</v>
      </c>
      <c r="O66" s="107"/>
    </row>
    <row r="67" spans="1:15" ht="17.45" customHeight="1" x14ac:dyDescent="0.2">
      <c r="A67" s="118"/>
      <c r="B67" s="118"/>
      <c r="C67" s="199"/>
      <c r="D67" s="118"/>
      <c r="E67" s="125"/>
      <c r="F67" s="126"/>
      <c r="G67" s="127"/>
      <c r="H67" s="113"/>
      <c r="I67" s="24" t="e">
        <f>VLOOKUP(A67,'Composition portefeuille'!$B$2:$D$5,3,FALSE)</f>
        <v>#N/A</v>
      </c>
      <c r="J67" s="24">
        <v>460</v>
      </c>
      <c r="K67" s="107"/>
      <c r="L67" s="3" t="s">
        <v>43</v>
      </c>
      <c r="M67" s="107"/>
      <c r="N67" s="109">
        <f t="shared" ref="N67:N100" si="1">F67</f>
        <v>0</v>
      </c>
      <c r="O67" s="107"/>
    </row>
    <row r="68" spans="1:15" ht="17.45" customHeight="1" x14ac:dyDescent="0.2">
      <c r="A68" s="118"/>
      <c r="B68" s="118"/>
      <c r="C68" s="199"/>
      <c r="D68" s="118"/>
      <c r="E68" s="125"/>
      <c r="F68" s="126"/>
      <c r="G68" s="127"/>
      <c r="H68" s="113"/>
      <c r="I68" s="24" t="e">
        <f>VLOOKUP(A68,'Composition portefeuille'!$B$2:$D$5,3,FALSE)</f>
        <v>#N/A</v>
      </c>
      <c r="J68" s="24">
        <v>460</v>
      </c>
      <c r="K68" s="107"/>
      <c r="L68" s="3" t="s">
        <v>43</v>
      </c>
      <c r="M68" s="107"/>
      <c r="N68" s="109">
        <f t="shared" si="1"/>
        <v>0</v>
      </c>
      <c r="O68" s="107"/>
    </row>
    <row r="69" spans="1:15" ht="17.45" customHeight="1" x14ac:dyDescent="0.2">
      <c r="A69" s="118"/>
      <c r="B69" s="118"/>
      <c r="C69" s="199"/>
      <c r="D69" s="118"/>
      <c r="E69" s="125"/>
      <c r="F69" s="126"/>
      <c r="G69" s="127"/>
      <c r="H69" s="113"/>
      <c r="I69" s="24" t="e">
        <f>VLOOKUP(A69,'Composition portefeuille'!$B$2:$D$5,3,FALSE)</f>
        <v>#N/A</v>
      </c>
      <c r="J69" s="24">
        <v>460</v>
      </c>
      <c r="K69" s="107"/>
      <c r="L69" s="3" t="s">
        <v>43</v>
      </c>
      <c r="M69" s="107"/>
      <c r="N69" s="109">
        <f t="shared" si="1"/>
        <v>0</v>
      </c>
      <c r="O69" s="107"/>
    </row>
    <row r="70" spans="1:15" ht="17.45" customHeight="1" x14ac:dyDescent="0.2">
      <c r="A70" s="118"/>
      <c r="B70" s="118"/>
      <c r="C70" s="199"/>
      <c r="D70" s="118"/>
      <c r="E70" s="125"/>
      <c r="F70" s="126"/>
      <c r="G70" s="127"/>
      <c r="H70" s="113"/>
      <c r="I70" s="24" t="e">
        <f>VLOOKUP(A70,'Composition portefeuille'!$B$2:$D$5,3,FALSE)</f>
        <v>#N/A</v>
      </c>
      <c r="J70" s="24">
        <v>460</v>
      </c>
      <c r="K70" s="107"/>
      <c r="L70" s="3" t="s">
        <v>43</v>
      </c>
      <c r="M70" s="107"/>
      <c r="N70" s="109">
        <f t="shared" si="1"/>
        <v>0</v>
      </c>
      <c r="O70" s="107"/>
    </row>
    <row r="71" spans="1:15" ht="17.45" customHeight="1" x14ac:dyDescent="0.2">
      <c r="A71" s="118"/>
      <c r="B71" s="118"/>
      <c r="C71" s="199"/>
      <c r="D71" s="118"/>
      <c r="E71" s="125"/>
      <c r="F71" s="126"/>
      <c r="G71" s="127"/>
      <c r="H71" s="113"/>
      <c r="I71" s="24" t="e">
        <f>VLOOKUP(A71,'Composition portefeuille'!$B$2:$D$5,3,FALSE)</f>
        <v>#N/A</v>
      </c>
      <c r="J71" s="24">
        <v>460</v>
      </c>
      <c r="K71" s="107"/>
      <c r="L71" s="3" t="s">
        <v>43</v>
      </c>
      <c r="M71" s="107"/>
      <c r="N71" s="109">
        <f t="shared" si="1"/>
        <v>0</v>
      </c>
      <c r="O71" s="107"/>
    </row>
    <row r="72" spans="1:15" ht="17.45" customHeight="1" x14ac:dyDescent="0.2">
      <c r="A72" s="118"/>
      <c r="B72" s="118"/>
      <c r="C72" s="199"/>
      <c r="D72" s="118"/>
      <c r="E72" s="125"/>
      <c r="F72" s="126"/>
      <c r="G72" s="127"/>
      <c r="H72" s="113"/>
      <c r="I72" s="24" t="e">
        <f>VLOOKUP(A72,'Composition portefeuille'!$B$2:$D$5,3,FALSE)</f>
        <v>#N/A</v>
      </c>
      <c r="J72" s="24">
        <v>460</v>
      </c>
      <c r="K72" s="107"/>
      <c r="L72" s="3" t="s">
        <v>43</v>
      </c>
      <c r="M72" s="107"/>
      <c r="N72" s="109">
        <f t="shared" si="1"/>
        <v>0</v>
      </c>
      <c r="O72" s="107"/>
    </row>
    <row r="73" spans="1:15" ht="17.45" customHeight="1" x14ac:dyDescent="0.2">
      <c r="A73" s="118"/>
      <c r="B73" s="118"/>
      <c r="C73" s="199"/>
      <c r="D73" s="118"/>
      <c r="E73" s="125"/>
      <c r="F73" s="126"/>
      <c r="G73" s="127"/>
      <c r="H73" s="113"/>
      <c r="I73" s="24" t="e">
        <f>VLOOKUP(A73,'Composition portefeuille'!$B$2:$D$5,3,FALSE)</f>
        <v>#N/A</v>
      </c>
      <c r="J73" s="24">
        <v>460</v>
      </c>
      <c r="K73" s="107"/>
      <c r="L73" s="3" t="s">
        <v>43</v>
      </c>
      <c r="M73" s="107"/>
      <c r="N73" s="109">
        <f t="shared" si="1"/>
        <v>0</v>
      </c>
      <c r="O73" s="107"/>
    </row>
    <row r="74" spans="1:15" ht="17.45" customHeight="1" x14ac:dyDescent="0.2">
      <c r="A74" s="118"/>
      <c r="B74" s="118"/>
      <c r="C74" s="199"/>
      <c r="D74" s="118"/>
      <c r="E74" s="125"/>
      <c r="F74" s="126"/>
      <c r="G74" s="127"/>
      <c r="H74" s="113"/>
      <c r="I74" s="24" t="e">
        <f>VLOOKUP(A74,'Composition portefeuille'!$B$2:$D$5,3,FALSE)</f>
        <v>#N/A</v>
      </c>
      <c r="J74" s="24">
        <v>460</v>
      </c>
      <c r="K74" s="107"/>
      <c r="L74" s="3" t="s">
        <v>43</v>
      </c>
      <c r="M74" s="107"/>
      <c r="N74" s="109">
        <f t="shared" si="1"/>
        <v>0</v>
      </c>
      <c r="O74" s="107"/>
    </row>
    <row r="75" spans="1:15" ht="17.45" customHeight="1" x14ac:dyDescent="0.2">
      <c r="A75" s="118"/>
      <c r="B75" s="118"/>
      <c r="C75" s="199"/>
      <c r="D75" s="118"/>
      <c r="E75" s="125"/>
      <c r="F75" s="126"/>
      <c r="G75" s="127"/>
      <c r="H75" s="113"/>
      <c r="I75" s="24" t="e">
        <f>VLOOKUP(A75,'Composition portefeuille'!$B$2:$D$5,3,FALSE)</f>
        <v>#N/A</v>
      </c>
      <c r="J75" s="24">
        <v>460</v>
      </c>
      <c r="K75" s="107"/>
      <c r="L75" s="3" t="s">
        <v>43</v>
      </c>
      <c r="M75" s="107"/>
      <c r="N75" s="109">
        <f t="shared" si="1"/>
        <v>0</v>
      </c>
      <c r="O75" s="107"/>
    </row>
    <row r="76" spans="1:15" ht="17.45" customHeight="1" x14ac:dyDescent="0.2">
      <c r="A76" s="118"/>
      <c r="B76" s="118"/>
      <c r="C76" s="199"/>
      <c r="D76" s="118"/>
      <c r="E76" s="125"/>
      <c r="F76" s="126"/>
      <c r="G76" s="127"/>
      <c r="H76" s="113"/>
      <c r="I76" s="24" t="e">
        <f>VLOOKUP(A76,'Composition portefeuille'!$B$2:$D$5,3,FALSE)</f>
        <v>#N/A</v>
      </c>
      <c r="J76" s="24">
        <v>460</v>
      </c>
      <c r="K76" s="107"/>
      <c r="L76" s="3" t="s">
        <v>43</v>
      </c>
      <c r="M76" s="107"/>
      <c r="N76" s="109">
        <f t="shared" si="1"/>
        <v>0</v>
      </c>
      <c r="O76" s="107"/>
    </row>
    <row r="77" spans="1:15" ht="17.45" customHeight="1" x14ac:dyDescent="0.2">
      <c r="A77" s="118"/>
      <c r="B77" s="118"/>
      <c r="C77" s="199"/>
      <c r="D77" s="118"/>
      <c r="E77" s="125"/>
      <c r="F77" s="126"/>
      <c r="G77" s="127"/>
      <c r="H77" s="113"/>
      <c r="I77" s="24" t="e">
        <f>VLOOKUP(A77,'Composition portefeuille'!$B$2:$D$5,3,FALSE)</f>
        <v>#N/A</v>
      </c>
      <c r="J77" s="24">
        <v>460</v>
      </c>
      <c r="K77" s="107"/>
      <c r="L77" s="3" t="s">
        <v>43</v>
      </c>
      <c r="M77" s="107"/>
      <c r="N77" s="109">
        <f t="shared" si="1"/>
        <v>0</v>
      </c>
      <c r="O77" s="107"/>
    </row>
    <row r="78" spans="1:15" ht="17.45" customHeight="1" x14ac:dyDescent="0.2">
      <c r="A78" s="118"/>
      <c r="B78" s="118"/>
      <c r="C78" s="199"/>
      <c r="D78" s="118"/>
      <c r="E78" s="125"/>
      <c r="F78" s="126"/>
      <c r="G78" s="127"/>
      <c r="H78" s="113"/>
      <c r="I78" s="24" t="e">
        <f>VLOOKUP(A78,'Composition portefeuille'!$B$2:$D$5,3,FALSE)</f>
        <v>#N/A</v>
      </c>
      <c r="J78" s="24">
        <v>460</v>
      </c>
      <c r="K78" s="107"/>
      <c r="L78" s="3" t="s">
        <v>43</v>
      </c>
      <c r="M78" s="107"/>
      <c r="N78" s="109">
        <f t="shared" si="1"/>
        <v>0</v>
      </c>
      <c r="O78" s="107"/>
    </row>
    <row r="79" spans="1:15" ht="17.45" customHeight="1" x14ac:dyDescent="0.2">
      <c r="A79" s="118"/>
      <c r="B79" s="118"/>
      <c r="C79" s="199"/>
      <c r="D79" s="118"/>
      <c r="E79" s="125"/>
      <c r="F79" s="126"/>
      <c r="G79" s="127"/>
      <c r="H79" s="113"/>
      <c r="I79" s="24" t="e">
        <f>VLOOKUP(A79,'Composition portefeuille'!$B$2:$D$5,3,FALSE)</f>
        <v>#N/A</v>
      </c>
      <c r="J79" s="24">
        <v>460</v>
      </c>
      <c r="K79" s="107"/>
      <c r="L79" s="3" t="s">
        <v>43</v>
      </c>
      <c r="M79" s="107"/>
      <c r="N79" s="109">
        <f t="shared" si="1"/>
        <v>0</v>
      </c>
      <c r="O79" s="107"/>
    </row>
    <row r="80" spans="1:15" ht="17.45" customHeight="1" x14ac:dyDescent="0.2">
      <c r="A80" s="118"/>
      <c r="B80" s="118"/>
      <c r="C80" s="199"/>
      <c r="D80" s="118"/>
      <c r="E80" s="125"/>
      <c r="F80" s="126"/>
      <c r="G80" s="127"/>
      <c r="H80" s="113"/>
      <c r="I80" s="24" t="e">
        <f>VLOOKUP(A80,'Composition portefeuille'!$B$2:$D$5,3,FALSE)</f>
        <v>#N/A</v>
      </c>
      <c r="J80" s="24">
        <v>460</v>
      </c>
      <c r="K80" s="107"/>
      <c r="L80" s="3" t="s">
        <v>43</v>
      </c>
      <c r="M80" s="107"/>
      <c r="N80" s="109">
        <f t="shared" si="1"/>
        <v>0</v>
      </c>
      <c r="O80" s="107"/>
    </row>
    <row r="81" spans="1:15" ht="17.45" customHeight="1" x14ac:dyDescent="0.2">
      <c r="A81" s="118"/>
      <c r="B81" s="118"/>
      <c r="C81" s="199"/>
      <c r="D81" s="118"/>
      <c r="E81" s="125"/>
      <c r="F81" s="126"/>
      <c r="G81" s="127"/>
      <c r="H81" s="113"/>
      <c r="I81" s="24" t="e">
        <f>VLOOKUP(A81,'Composition portefeuille'!$B$2:$D$5,3,FALSE)</f>
        <v>#N/A</v>
      </c>
      <c r="J81" s="24">
        <v>460</v>
      </c>
      <c r="K81" s="107"/>
      <c r="L81" s="3" t="s">
        <v>43</v>
      </c>
      <c r="M81" s="107"/>
      <c r="N81" s="109">
        <f t="shared" si="1"/>
        <v>0</v>
      </c>
      <c r="O81" s="107"/>
    </row>
    <row r="82" spans="1:15" ht="17.45" customHeight="1" x14ac:dyDescent="0.2">
      <c r="A82" s="118"/>
      <c r="B82" s="118"/>
      <c r="C82" s="199"/>
      <c r="D82" s="118"/>
      <c r="E82" s="125"/>
      <c r="F82" s="126"/>
      <c r="G82" s="127"/>
      <c r="H82" s="113"/>
      <c r="I82" s="24" t="e">
        <f>VLOOKUP(A82,'Composition portefeuille'!$B$2:$D$5,3,FALSE)</f>
        <v>#N/A</v>
      </c>
      <c r="J82" s="24">
        <v>460</v>
      </c>
      <c r="K82" s="107"/>
      <c r="L82" s="3" t="s">
        <v>43</v>
      </c>
      <c r="M82" s="107"/>
      <c r="N82" s="109">
        <f t="shared" si="1"/>
        <v>0</v>
      </c>
      <c r="O82" s="107"/>
    </row>
    <row r="83" spans="1:15" ht="17.45" customHeight="1" x14ac:dyDescent="0.2">
      <c r="A83" s="118"/>
      <c r="B83" s="118"/>
      <c r="C83" s="199"/>
      <c r="D83" s="118"/>
      <c r="E83" s="125"/>
      <c r="F83" s="126"/>
      <c r="G83" s="127"/>
      <c r="H83" s="113"/>
      <c r="I83" s="24" t="e">
        <f>VLOOKUP(A83,'Composition portefeuille'!$B$2:$D$5,3,FALSE)</f>
        <v>#N/A</v>
      </c>
      <c r="J83" s="24">
        <v>460</v>
      </c>
      <c r="K83" s="107"/>
      <c r="L83" s="3" t="s">
        <v>43</v>
      </c>
      <c r="M83" s="107"/>
      <c r="N83" s="109">
        <f t="shared" si="1"/>
        <v>0</v>
      </c>
      <c r="O83" s="107"/>
    </row>
    <row r="84" spans="1:15" ht="17.45" customHeight="1" x14ac:dyDescent="0.2">
      <c r="A84" s="118"/>
      <c r="B84" s="118"/>
      <c r="C84" s="199"/>
      <c r="D84" s="118"/>
      <c r="E84" s="125"/>
      <c r="F84" s="126"/>
      <c r="G84" s="127"/>
      <c r="H84" s="113"/>
      <c r="I84" s="24" t="e">
        <f>VLOOKUP(A84,'Composition portefeuille'!$B$2:$D$5,3,FALSE)</f>
        <v>#N/A</v>
      </c>
      <c r="J84" s="24">
        <v>460</v>
      </c>
      <c r="K84" s="107"/>
      <c r="L84" s="3" t="s">
        <v>43</v>
      </c>
      <c r="M84" s="107"/>
      <c r="N84" s="109">
        <f t="shared" si="1"/>
        <v>0</v>
      </c>
      <c r="O84" s="107"/>
    </row>
    <row r="85" spans="1:15" ht="17.45" customHeight="1" x14ac:dyDescent="0.2">
      <c r="A85" s="118"/>
      <c r="B85" s="118"/>
      <c r="C85" s="199"/>
      <c r="D85" s="118"/>
      <c r="E85" s="125"/>
      <c r="F85" s="126"/>
      <c r="G85" s="127"/>
      <c r="H85" s="113"/>
      <c r="I85" s="24" t="e">
        <f>VLOOKUP(A85,'Composition portefeuille'!$B$2:$D$5,3,FALSE)</f>
        <v>#N/A</v>
      </c>
      <c r="J85" s="24">
        <v>460</v>
      </c>
      <c r="K85" s="107"/>
      <c r="L85" s="3" t="s">
        <v>43</v>
      </c>
      <c r="M85" s="107"/>
      <c r="N85" s="109">
        <f t="shared" si="1"/>
        <v>0</v>
      </c>
      <c r="O85" s="107"/>
    </row>
    <row r="86" spans="1:15" ht="17.45" customHeight="1" x14ac:dyDescent="0.2">
      <c r="A86" s="118"/>
      <c r="B86" s="118"/>
      <c r="C86" s="199"/>
      <c r="D86" s="118"/>
      <c r="E86" s="125"/>
      <c r="F86" s="126"/>
      <c r="G86" s="127"/>
      <c r="H86" s="113"/>
      <c r="I86" s="24" t="e">
        <f>VLOOKUP(A86,'Composition portefeuille'!$B$2:$D$5,3,FALSE)</f>
        <v>#N/A</v>
      </c>
      <c r="J86" s="24">
        <v>460</v>
      </c>
      <c r="K86" s="107"/>
      <c r="L86" s="3" t="s">
        <v>43</v>
      </c>
      <c r="M86" s="107"/>
      <c r="N86" s="109">
        <f t="shared" si="1"/>
        <v>0</v>
      </c>
      <c r="O86" s="107"/>
    </row>
    <row r="87" spans="1:15" ht="17.45" customHeight="1" x14ac:dyDescent="0.2">
      <c r="A87" s="118"/>
      <c r="B87" s="118"/>
      <c r="C87" s="199"/>
      <c r="D87" s="118"/>
      <c r="E87" s="125"/>
      <c r="F87" s="126"/>
      <c r="G87" s="127"/>
      <c r="H87" s="113"/>
      <c r="I87" s="24" t="e">
        <f>VLOOKUP(A87,'Composition portefeuille'!$B$2:$D$5,3,FALSE)</f>
        <v>#N/A</v>
      </c>
      <c r="J87" s="24">
        <v>460</v>
      </c>
      <c r="K87" s="107"/>
      <c r="L87" s="3" t="s">
        <v>43</v>
      </c>
      <c r="M87" s="107"/>
      <c r="N87" s="109">
        <f t="shared" si="1"/>
        <v>0</v>
      </c>
      <c r="O87" s="107"/>
    </row>
    <row r="88" spans="1:15" ht="17.45" customHeight="1" x14ac:dyDescent="0.2">
      <c r="A88" s="118"/>
      <c r="B88" s="118"/>
      <c r="C88" s="199"/>
      <c r="D88" s="118"/>
      <c r="E88" s="125"/>
      <c r="F88" s="126"/>
      <c r="G88" s="127"/>
      <c r="H88" s="113"/>
      <c r="I88" s="24" t="e">
        <f>VLOOKUP(A88,'Composition portefeuille'!$B$2:$D$5,3,FALSE)</f>
        <v>#N/A</v>
      </c>
      <c r="J88" s="24">
        <v>460</v>
      </c>
      <c r="K88" s="107"/>
      <c r="L88" s="3" t="s">
        <v>43</v>
      </c>
      <c r="M88" s="107"/>
      <c r="N88" s="109">
        <f t="shared" si="1"/>
        <v>0</v>
      </c>
      <c r="O88" s="107"/>
    </row>
    <row r="89" spans="1:15" ht="17.45" customHeight="1" x14ac:dyDescent="0.2">
      <c r="A89" s="118"/>
      <c r="B89" s="118"/>
      <c r="C89" s="199"/>
      <c r="D89" s="118"/>
      <c r="E89" s="125"/>
      <c r="F89" s="126"/>
      <c r="G89" s="127"/>
      <c r="H89" s="113"/>
      <c r="I89" s="24" t="e">
        <f>VLOOKUP(A89,'Composition portefeuille'!$B$2:$D$5,3,FALSE)</f>
        <v>#N/A</v>
      </c>
      <c r="J89" s="24">
        <v>460</v>
      </c>
      <c r="K89" s="107"/>
      <c r="L89" s="3" t="s">
        <v>43</v>
      </c>
      <c r="M89" s="107"/>
      <c r="N89" s="109">
        <f t="shared" si="1"/>
        <v>0</v>
      </c>
      <c r="O89" s="107"/>
    </row>
    <row r="90" spans="1:15" ht="17.45" customHeight="1" x14ac:dyDescent="0.2">
      <c r="A90" s="118"/>
      <c r="B90" s="118"/>
      <c r="C90" s="199"/>
      <c r="D90" s="118"/>
      <c r="E90" s="125"/>
      <c r="F90" s="126"/>
      <c r="G90" s="127"/>
      <c r="H90" s="113"/>
      <c r="I90" s="24" t="e">
        <f>VLOOKUP(A90,'Composition portefeuille'!$B$2:$D$5,3,FALSE)</f>
        <v>#N/A</v>
      </c>
      <c r="J90" s="24">
        <v>460</v>
      </c>
      <c r="K90" s="107"/>
      <c r="L90" s="3" t="s">
        <v>43</v>
      </c>
      <c r="M90" s="107"/>
      <c r="N90" s="109">
        <f t="shared" si="1"/>
        <v>0</v>
      </c>
      <c r="O90" s="107"/>
    </row>
    <row r="91" spans="1:15" ht="17.45" customHeight="1" x14ac:dyDescent="0.2">
      <c r="A91" s="118"/>
      <c r="B91" s="118"/>
      <c r="C91" s="199"/>
      <c r="D91" s="118"/>
      <c r="E91" s="125"/>
      <c r="F91" s="126"/>
      <c r="G91" s="127"/>
      <c r="H91" s="113"/>
      <c r="I91" s="24" t="e">
        <f>VLOOKUP(A91,'Composition portefeuille'!$B$2:$D$5,3,FALSE)</f>
        <v>#N/A</v>
      </c>
      <c r="J91" s="24">
        <v>460</v>
      </c>
      <c r="K91" s="107"/>
      <c r="L91" s="3" t="s">
        <v>43</v>
      </c>
      <c r="M91" s="107"/>
      <c r="N91" s="109">
        <f t="shared" si="1"/>
        <v>0</v>
      </c>
      <c r="O91" s="107"/>
    </row>
    <row r="92" spans="1:15" ht="17.45" customHeight="1" x14ac:dyDescent="0.2">
      <c r="A92" s="118"/>
      <c r="B92" s="118"/>
      <c r="C92" s="199"/>
      <c r="D92" s="118"/>
      <c r="E92" s="125"/>
      <c r="F92" s="126"/>
      <c r="G92" s="127"/>
      <c r="H92" s="113"/>
      <c r="I92" s="24" t="e">
        <f>VLOOKUP(A92,'Composition portefeuille'!$B$2:$D$5,3,FALSE)</f>
        <v>#N/A</v>
      </c>
      <c r="J92" s="24">
        <v>460</v>
      </c>
      <c r="K92" s="107"/>
      <c r="L92" s="3" t="s">
        <v>43</v>
      </c>
      <c r="M92" s="107"/>
      <c r="N92" s="109">
        <f t="shared" si="1"/>
        <v>0</v>
      </c>
      <c r="O92" s="107"/>
    </row>
    <row r="93" spans="1:15" ht="17.45" customHeight="1" x14ac:dyDescent="0.2">
      <c r="A93" s="118"/>
      <c r="B93" s="118"/>
      <c r="C93" s="199"/>
      <c r="D93" s="118"/>
      <c r="E93" s="125"/>
      <c r="F93" s="126"/>
      <c r="G93" s="127"/>
      <c r="H93" s="113"/>
      <c r="I93" s="24" t="e">
        <f>VLOOKUP(A93,'Composition portefeuille'!$B$2:$D$5,3,FALSE)</f>
        <v>#N/A</v>
      </c>
      <c r="J93" s="24">
        <v>460</v>
      </c>
      <c r="K93" s="107"/>
      <c r="L93" s="3" t="s">
        <v>43</v>
      </c>
      <c r="M93" s="107"/>
      <c r="N93" s="109">
        <f t="shared" si="1"/>
        <v>0</v>
      </c>
      <c r="O93" s="107"/>
    </row>
    <row r="94" spans="1:15" ht="17.45" customHeight="1" x14ac:dyDescent="0.2">
      <c r="A94" s="118"/>
      <c r="B94" s="118"/>
      <c r="C94" s="199"/>
      <c r="D94" s="118"/>
      <c r="E94" s="125"/>
      <c r="F94" s="126"/>
      <c r="G94" s="127"/>
      <c r="H94" s="113"/>
      <c r="I94" s="24" t="e">
        <f>VLOOKUP(A94,'Composition portefeuille'!$B$2:$D$5,3,FALSE)</f>
        <v>#N/A</v>
      </c>
      <c r="J94" s="24">
        <v>460</v>
      </c>
      <c r="K94" s="107"/>
      <c r="L94" s="3" t="s">
        <v>43</v>
      </c>
      <c r="M94" s="107"/>
      <c r="N94" s="109">
        <f t="shared" si="1"/>
        <v>0</v>
      </c>
      <c r="O94" s="107"/>
    </row>
    <row r="95" spans="1:15" ht="17.45" customHeight="1" x14ac:dyDescent="0.2">
      <c r="A95" s="118"/>
      <c r="B95" s="118"/>
      <c r="C95" s="199"/>
      <c r="D95" s="118"/>
      <c r="E95" s="125"/>
      <c r="F95" s="126"/>
      <c r="G95" s="127"/>
      <c r="H95" s="113"/>
      <c r="I95" s="24" t="e">
        <f>VLOOKUP(A95,'Composition portefeuille'!$B$2:$D$5,3,FALSE)</f>
        <v>#N/A</v>
      </c>
      <c r="J95" s="24">
        <v>460</v>
      </c>
      <c r="K95" s="107"/>
      <c r="L95" s="3" t="s">
        <v>43</v>
      </c>
      <c r="M95" s="107"/>
      <c r="N95" s="109">
        <f t="shared" si="1"/>
        <v>0</v>
      </c>
      <c r="O95" s="107"/>
    </row>
    <row r="96" spans="1:15" ht="17.45" customHeight="1" x14ac:dyDescent="0.2">
      <c r="A96" s="118"/>
      <c r="B96" s="118"/>
      <c r="C96" s="199"/>
      <c r="D96" s="118"/>
      <c r="E96" s="125"/>
      <c r="F96" s="126"/>
      <c r="G96" s="127"/>
      <c r="H96" s="113"/>
      <c r="I96" s="24" t="e">
        <f>VLOOKUP(A96,'Composition portefeuille'!$B$2:$D$5,3,FALSE)</f>
        <v>#N/A</v>
      </c>
      <c r="J96" s="24">
        <v>460</v>
      </c>
      <c r="K96" s="107"/>
      <c r="L96" s="3" t="s">
        <v>43</v>
      </c>
      <c r="M96" s="107"/>
      <c r="N96" s="109">
        <f t="shared" si="1"/>
        <v>0</v>
      </c>
      <c r="O96" s="107"/>
    </row>
    <row r="97" spans="1:15" ht="17.45" customHeight="1" x14ac:dyDescent="0.2">
      <c r="A97" s="118"/>
      <c r="B97" s="118"/>
      <c r="C97" s="199"/>
      <c r="D97" s="118"/>
      <c r="E97" s="125"/>
      <c r="F97" s="126"/>
      <c r="G97" s="127"/>
      <c r="H97" s="113"/>
      <c r="I97" s="24" t="e">
        <f>VLOOKUP(A97,'Composition portefeuille'!$B$2:$D$5,3,FALSE)</f>
        <v>#N/A</v>
      </c>
      <c r="J97" s="24">
        <v>460</v>
      </c>
      <c r="K97" s="107"/>
      <c r="L97" s="3" t="s">
        <v>43</v>
      </c>
      <c r="M97" s="107"/>
      <c r="N97" s="109">
        <f t="shared" si="1"/>
        <v>0</v>
      </c>
      <c r="O97" s="107"/>
    </row>
    <row r="98" spans="1:15" ht="17.45" customHeight="1" x14ac:dyDescent="0.2">
      <c r="A98" s="118"/>
      <c r="B98" s="118"/>
      <c r="C98" s="199"/>
      <c r="D98" s="118"/>
      <c r="E98" s="125"/>
      <c r="F98" s="126"/>
      <c r="G98" s="127"/>
      <c r="H98" s="113"/>
      <c r="I98" s="24" t="e">
        <f>VLOOKUP(A98,'Composition portefeuille'!$B$2:$D$5,3,FALSE)</f>
        <v>#N/A</v>
      </c>
      <c r="J98" s="24">
        <v>460</v>
      </c>
      <c r="K98" s="107"/>
      <c r="L98" s="3" t="s">
        <v>43</v>
      </c>
      <c r="M98" s="107"/>
      <c r="N98" s="109">
        <f t="shared" si="1"/>
        <v>0</v>
      </c>
      <c r="O98" s="107"/>
    </row>
    <row r="99" spans="1:15" ht="17.45" customHeight="1" x14ac:dyDescent="0.2">
      <c r="A99" s="118"/>
      <c r="B99" s="118"/>
      <c r="C99" s="199"/>
      <c r="D99" s="118"/>
      <c r="E99" s="125"/>
      <c r="F99" s="126"/>
      <c r="G99" s="127"/>
      <c r="H99" s="113"/>
      <c r="I99" s="24" t="e">
        <f>VLOOKUP(A99,'Composition portefeuille'!$B$2:$D$5,3,FALSE)</f>
        <v>#N/A</v>
      </c>
      <c r="J99" s="24">
        <v>460</v>
      </c>
      <c r="K99" s="107"/>
      <c r="L99" s="3" t="s">
        <v>43</v>
      </c>
      <c r="M99" s="107"/>
      <c r="N99" s="109">
        <f t="shared" si="1"/>
        <v>0</v>
      </c>
      <c r="O99" s="107"/>
    </row>
    <row r="100" spans="1:15" ht="17.45" customHeight="1" x14ac:dyDescent="0.2">
      <c r="A100" s="118"/>
      <c r="B100" s="118"/>
      <c r="C100" s="199"/>
      <c r="D100" s="118"/>
      <c r="E100" s="125"/>
      <c r="F100" s="126"/>
      <c r="G100" s="127"/>
      <c r="H100" s="113"/>
      <c r="I100" s="24" t="e">
        <f>VLOOKUP(A100,'Composition portefeuille'!$B$2:$D$5,3,FALSE)</f>
        <v>#N/A</v>
      </c>
      <c r="J100" s="24">
        <v>460</v>
      </c>
      <c r="K100" s="107"/>
      <c r="L100" s="3" t="s">
        <v>43</v>
      </c>
      <c r="M100" s="107"/>
      <c r="N100" s="109">
        <f t="shared" si="1"/>
        <v>0</v>
      </c>
      <c r="O100" s="107"/>
    </row>
    <row r="101" spans="1:15" x14ac:dyDescent="0.2">
      <c r="I101" s="24" t="str">
        <f>IF(S2&gt;0,'Composition portefeuille'!D2,"")</f>
        <v/>
      </c>
      <c r="J101" s="24" t="str">
        <f>IF(S2&gt;0,2003,"")</f>
        <v/>
      </c>
    </row>
    <row r="102" spans="1:15" x14ac:dyDescent="0.2">
      <c r="I102" s="24" t="str">
        <f>IF(S3&gt;0,'Composition portefeuille'!D3,"")</f>
        <v/>
      </c>
      <c r="J102" s="24" t="str">
        <f>IF(S2&gt;0,2003,"")</f>
        <v/>
      </c>
    </row>
    <row r="103" spans="1:15" x14ac:dyDescent="0.2">
      <c r="I103" s="24" t="str">
        <f>IF(S4&gt;0,'Composition portefeuille'!D4,"")</f>
        <v/>
      </c>
      <c r="J103" s="24" t="str">
        <f>IF(S2&gt;0,2003,"")</f>
        <v/>
      </c>
    </row>
    <row r="104" spans="1:15" x14ac:dyDescent="0.2">
      <c r="I104" s="24" t="str">
        <f>IF(S5&gt;0,'Composition portefeuille'!D5,"")</f>
        <v/>
      </c>
      <c r="J104" s="24" t="str">
        <f>IF(S2&gt;0,2003,"")</f>
        <v/>
      </c>
    </row>
  </sheetData>
  <sheetProtection algorithmName="SHA-512" hashValue="PSGLhEQcjlfMSwDZVJZ8n/U7fPGNJzqR6jeioqV+trv1IOqOAoO36TW6BchvdyBJnuuvR7CNDwKQRqTRzoipeQ==" saltValue="1hrsAeXKXdOURQy/NR09Gw==" spinCount="100000" sheet="1" objects="1" scenarios="1" formatColumns="0" formatRows="0" selectLockedCells="1"/>
  <phoneticPr fontId="11" type="noConversion"/>
  <dataValidations count="3">
    <dataValidation type="whole" allowBlank="1" showInputMessage="1" showErrorMessage="1" sqref="F101:F1048576" xr:uid="{49B86A52-ECB8-4D08-865B-9DE0AC4E0F74}">
      <formula1>30000</formula1>
      <formula2>1000000000</formula2>
    </dataValidation>
    <dataValidation type="whole" allowBlank="1" showInputMessage="1" showErrorMessage="1" sqref="C2:C100" xr:uid="{653A7CC1-5E5D-4ECB-B91E-90BDC77BDEF2}">
      <formula1>0</formula1>
      <formula2>100</formula2>
    </dataValidation>
    <dataValidation type="decimal" operator="greaterThan" allowBlank="1" showInputMessage="1" showErrorMessage="1" sqref="F2:F100" xr:uid="{D086A157-4937-4C9E-B408-568B2EF9CCE2}">
      <formula1>30000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127CA18-B636-4BF8-BD2C-1F5948A308C1}">
          <x14:formula1>
            <xm:f>'BUDGET TOTAL '!$A$17:$A$18</xm:f>
          </x14:formula1>
          <xm:sqref>D2:D100</xm:sqref>
        </x14:dataValidation>
        <x14:dataValidation type="list" allowBlank="1" showInputMessage="1" showErrorMessage="1" xr:uid="{AC0546E4-3538-49D6-B09F-BB27FF5DC7B6}">
          <x14:formula1>
            <xm:f>Listes!$E$13:$E$14</xm:f>
          </x14:formula1>
          <xm:sqref>B2:B100</xm:sqref>
        </x14:dataValidation>
        <x14:dataValidation type="list" allowBlank="1" showInputMessage="1" showErrorMessage="1" xr:uid="{3DC730E2-9137-4B3A-B4EE-449BAFA2BEB3}">
          <x14:formula1>
            <xm:f>'Composition portefeuille'!$B$2:$B$5</xm:f>
          </x14:formula1>
          <xm:sqref>A2:A100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D0A3F-093D-46B2-B06E-9A3EA6478CFB}">
  <dimension ref="A1:V104"/>
  <sheetViews>
    <sheetView topLeftCell="B1" zoomScaleNormal="100" workbookViewId="0">
      <selection activeCell="G15" sqref="G15"/>
    </sheetView>
  </sheetViews>
  <sheetFormatPr baseColWidth="10" defaultColWidth="10.85546875" defaultRowHeight="12.75" x14ac:dyDescent="0.2"/>
  <cols>
    <col min="1" max="1" width="18.85546875" style="27" bestFit="1" customWidth="1"/>
    <col min="2" max="2" width="12.28515625" style="24" bestFit="1" customWidth="1"/>
    <col min="3" max="3" width="6.42578125" style="24" bestFit="1" customWidth="1"/>
    <col min="4" max="4" width="28.85546875" style="23" bestFit="1" customWidth="1"/>
    <col min="5" max="5" width="20.140625" style="27" bestFit="1" customWidth="1"/>
    <col min="6" max="6" width="24.140625" style="27" bestFit="1" customWidth="1"/>
    <col min="7" max="7" width="13.7109375" style="23" bestFit="1" customWidth="1"/>
    <col min="8" max="8" width="20.42578125" style="23" bestFit="1" customWidth="1"/>
    <col min="9" max="9" width="9.140625" style="23" customWidth="1"/>
    <col min="10" max="10" width="27.85546875" hidden="1" customWidth="1"/>
    <col min="11" max="11" width="20.7109375" style="23" hidden="1" customWidth="1"/>
    <col min="12" max="12" width="17.28515625" style="23" hidden="1" customWidth="1"/>
    <col min="13" max="13" width="58.85546875" style="23" hidden="1" customWidth="1"/>
    <col min="14" max="14" width="10.85546875" style="24" hidden="1" customWidth="1"/>
    <col min="15" max="15" width="13" style="24" hidden="1" customWidth="1"/>
    <col min="16" max="16" width="17.28515625" style="24" hidden="1" customWidth="1"/>
    <col min="17" max="17" width="13.28515625" style="24" hidden="1" customWidth="1"/>
    <col min="18" max="18" width="10.85546875" style="23" hidden="1" customWidth="1"/>
    <col min="19" max="19" width="19.28515625" style="23" hidden="1" customWidth="1"/>
    <col min="20" max="20" width="10.85546875" style="23" hidden="1" customWidth="1"/>
    <col min="21" max="21" width="10.85546875" style="23"/>
    <col min="22" max="22" width="15.7109375" style="23" bestFit="1" customWidth="1"/>
    <col min="23" max="23" width="12.7109375" style="23" bestFit="1" customWidth="1"/>
    <col min="24" max="24" width="13" style="23" bestFit="1" customWidth="1"/>
    <col min="25" max="25" width="21" style="23" bestFit="1" customWidth="1"/>
    <col min="26" max="26" width="20" style="23" bestFit="1" customWidth="1"/>
    <col min="27" max="16384" width="10.85546875" style="23"/>
  </cols>
  <sheetData>
    <row r="1" spans="1:22" ht="31.15" customHeight="1" x14ac:dyDescent="0.2">
      <c r="A1" s="25" t="s">
        <v>152</v>
      </c>
      <c r="B1" s="17" t="s">
        <v>14</v>
      </c>
      <c r="C1" s="17" t="s">
        <v>15</v>
      </c>
      <c r="D1" s="17" t="s">
        <v>27</v>
      </c>
      <c r="E1" s="25" t="s">
        <v>44</v>
      </c>
      <c r="F1" s="25" t="s">
        <v>45</v>
      </c>
      <c r="G1" s="17" t="s">
        <v>41</v>
      </c>
      <c r="H1" s="17" t="s">
        <v>42</v>
      </c>
      <c r="J1" s="24" t="s">
        <v>25</v>
      </c>
      <c r="K1" s="24" t="s">
        <v>26</v>
      </c>
      <c r="L1" s="107" t="s">
        <v>27</v>
      </c>
      <c r="M1" s="24" t="s">
        <v>28</v>
      </c>
      <c r="N1" s="107" t="s">
        <v>29</v>
      </c>
      <c r="O1" s="24" t="s">
        <v>24</v>
      </c>
      <c r="P1" s="107" t="s">
        <v>30</v>
      </c>
      <c r="Q1" s="24" t="s">
        <v>31</v>
      </c>
      <c r="S1" s="187" t="s">
        <v>6</v>
      </c>
      <c r="T1" s="187" t="s">
        <v>151</v>
      </c>
    </row>
    <row r="2" spans="1:22" ht="17.45" customHeight="1" x14ac:dyDescent="0.2">
      <c r="A2" s="118"/>
      <c r="B2" s="119"/>
      <c r="C2" s="120"/>
      <c r="D2" s="132"/>
      <c r="E2" s="118"/>
      <c r="F2" s="125"/>
      <c r="G2" s="126"/>
      <c r="H2" s="127"/>
      <c r="J2" t="e">
        <f>VLOOKUP(A2,'Composition portefeuille'!$B$2:$D$5,3,FALSE)</f>
        <v>#N/A</v>
      </c>
      <c r="K2" s="24">
        <v>3601</v>
      </c>
      <c r="L2" s="107"/>
      <c r="M2" t="s">
        <v>138</v>
      </c>
      <c r="N2" s="107"/>
      <c r="O2" s="109">
        <f t="shared" ref="O2:O33" si="0">G2</f>
        <v>0</v>
      </c>
      <c r="P2" s="107"/>
      <c r="S2" s="24">
        <f>'Composition portefeuille'!B2</f>
        <v>0</v>
      </c>
      <c r="T2" s="24">
        <f>COUNTIF($A$2:$A$100,'Composition portefeuille'!B2)</f>
        <v>0</v>
      </c>
      <c r="V2"/>
    </row>
    <row r="3" spans="1:22" ht="17.45" customHeight="1" x14ac:dyDescent="0.2">
      <c r="A3" s="118"/>
      <c r="B3" s="119"/>
      <c r="C3" s="120"/>
      <c r="D3" s="132"/>
      <c r="E3" s="118"/>
      <c r="F3" s="125"/>
      <c r="G3" s="126"/>
      <c r="H3" s="127"/>
      <c r="J3" t="e">
        <f>VLOOKUP(A3,'Composition portefeuille'!$B$2:$D$5,3,FALSE)</f>
        <v>#N/A</v>
      </c>
      <c r="K3" s="24">
        <v>3601</v>
      </c>
      <c r="L3" s="107"/>
      <c r="M3" t="s">
        <v>138</v>
      </c>
      <c r="N3" s="107"/>
      <c r="O3" s="109">
        <f t="shared" si="0"/>
        <v>0</v>
      </c>
      <c r="P3" s="107"/>
      <c r="S3" s="24">
        <f>'Composition portefeuille'!B3</f>
        <v>0</v>
      </c>
      <c r="T3" s="24">
        <f>COUNTIF($A$2:$A$100,'Composition portefeuille'!B3)</f>
        <v>0</v>
      </c>
      <c r="V3"/>
    </row>
    <row r="4" spans="1:22" ht="17.45" customHeight="1" x14ac:dyDescent="0.2">
      <c r="A4" s="118"/>
      <c r="B4" s="119"/>
      <c r="C4" s="120"/>
      <c r="D4" s="132"/>
      <c r="E4" s="118"/>
      <c r="F4" s="125"/>
      <c r="G4" s="126"/>
      <c r="H4" s="127"/>
      <c r="J4" t="e">
        <f>VLOOKUP(A4,'Composition portefeuille'!$B$2:$D$5,3,FALSE)</f>
        <v>#N/A</v>
      </c>
      <c r="K4" s="24">
        <v>3601</v>
      </c>
      <c r="L4" s="107"/>
      <c r="M4" t="s">
        <v>138</v>
      </c>
      <c r="N4" s="107"/>
      <c r="O4" s="109">
        <f t="shared" si="0"/>
        <v>0</v>
      </c>
      <c r="P4" s="107"/>
      <c r="S4" s="24">
        <f>'Composition portefeuille'!B4</f>
        <v>0</v>
      </c>
      <c r="T4" s="24">
        <f>COUNTIF($A$2:$A$100,'Composition portefeuille'!B4)</f>
        <v>0</v>
      </c>
      <c r="V4"/>
    </row>
    <row r="5" spans="1:22" ht="17.45" customHeight="1" x14ac:dyDescent="0.2">
      <c r="A5" s="118"/>
      <c r="B5" s="119"/>
      <c r="C5" s="120"/>
      <c r="D5" s="132"/>
      <c r="E5" s="118"/>
      <c r="F5" s="125"/>
      <c r="G5" s="126"/>
      <c r="H5" s="127"/>
      <c r="J5" t="e">
        <f>VLOOKUP(A5,'Composition portefeuille'!$B$2:$D$5,3,FALSE)</f>
        <v>#N/A</v>
      </c>
      <c r="K5" s="24">
        <v>3601</v>
      </c>
      <c r="L5" s="107"/>
      <c r="M5" t="s">
        <v>138</v>
      </c>
      <c r="N5" s="107"/>
      <c r="O5" s="109">
        <f t="shared" si="0"/>
        <v>0</v>
      </c>
      <c r="P5" s="107"/>
      <c r="S5" s="24">
        <f>'Composition portefeuille'!B5</f>
        <v>0</v>
      </c>
      <c r="T5" s="24">
        <f>COUNTIF($A$2:$A$100,'Composition portefeuille'!B5)</f>
        <v>0</v>
      </c>
      <c r="V5"/>
    </row>
    <row r="6" spans="1:22" ht="17.45" customHeight="1" x14ac:dyDescent="0.2">
      <c r="A6" s="118"/>
      <c r="B6" s="119"/>
      <c r="C6" s="120"/>
      <c r="D6" s="132"/>
      <c r="E6" s="118"/>
      <c r="F6" s="125"/>
      <c r="G6" s="126"/>
      <c r="H6" s="127"/>
      <c r="J6" t="e">
        <f>VLOOKUP(A6,'Composition portefeuille'!$B$2:$D$5,3,FALSE)</f>
        <v>#N/A</v>
      </c>
      <c r="K6" s="24">
        <v>3601</v>
      </c>
      <c r="L6" s="107"/>
      <c r="M6" t="s">
        <v>138</v>
      </c>
      <c r="N6" s="107"/>
      <c r="O6" s="109">
        <f t="shared" si="0"/>
        <v>0</v>
      </c>
      <c r="P6" s="107"/>
      <c r="V6"/>
    </row>
    <row r="7" spans="1:22" ht="17.45" customHeight="1" x14ac:dyDescent="0.2">
      <c r="A7" s="118"/>
      <c r="B7" s="119"/>
      <c r="C7" s="120"/>
      <c r="D7" s="132"/>
      <c r="E7" s="118"/>
      <c r="F7" s="125"/>
      <c r="G7" s="126"/>
      <c r="H7" s="127"/>
      <c r="J7" t="e">
        <f>VLOOKUP(A7,'Composition portefeuille'!$B$2:$D$5,3,FALSE)</f>
        <v>#N/A</v>
      </c>
      <c r="K7" s="24">
        <v>3601</v>
      </c>
      <c r="L7" s="107"/>
      <c r="M7" t="s">
        <v>138</v>
      </c>
      <c r="N7" s="107"/>
      <c r="O7" s="109">
        <f t="shared" si="0"/>
        <v>0</v>
      </c>
      <c r="P7" s="107"/>
      <c r="V7"/>
    </row>
    <row r="8" spans="1:22" ht="17.45" customHeight="1" x14ac:dyDescent="0.2">
      <c r="A8" s="118"/>
      <c r="B8" s="119"/>
      <c r="C8" s="120"/>
      <c r="D8" s="132"/>
      <c r="E8" s="118"/>
      <c r="F8" s="125"/>
      <c r="G8" s="126"/>
      <c r="H8" s="127"/>
      <c r="J8" t="e">
        <f>VLOOKUP(A8,'Composition portefeuille'!$B$2:$D$5,3,FALSE)</f>
        <v>#N/A</v>
      </c>
      <c r="K8" s="24">
        <v>3601</v>
      </c>
      <c r="L8" s="107"/>
      <c r="M8" t="s">
        <v>138</v>
      </c>
      <c r="N8" s="107"/>
      <c r="O8" s="109">
        <f t="shared" si="0"/>
        <v>0</v>
      </c>
      <c r="P8" s="107"/>
      <c r="V8"/>
    </row>
    <row r="9" spans="1:22" ht="17.45" customHeight="1" x14ac:dyDescent="0.2">
      <c r="A9" s="118"/>
      <c r="B9" s="119"/>
      <c r="C9" s="120"/>
      <c r="D9" s="132"/>
      <c r="E9" s="118"/>
      <c r="F9" s="125"/>
      <c r="G9" s="126"/>
      <c r="H9" s="127"/>
      <c r="J9" t="e">
        <f>VLOOKUP(A9,'Composition portefeuille'!$B$2:$D$5,3,FALSE)</f>
        <v>#N/A</v>
      </c>
      <c r="K9" s="24">
        <v>3601</v>
      </c>
      <c r="L9" s="107"/>
      <c r="M9" t="s">
        <v>138</v>
      </c>
      <c r="N9" s="107"/>
      <c r="O9" s="109">
        <f t="shared" si="0"/>
        <v>0</v>
      </c>
      <c r="P9" s="107"/>
      <c r="V9"/>
    </row>
    <row r="10" spans="1:22" ht="17.45" customHeight="1" x14ac:dyDescent="0.2">
      <c r="A10" s="118"/>
      <c r="B10" s="119"/>
      <c r="C10" s="120"/>
      <c r="D10" s="132"/>
      <c r="E10" s="118"/>
      <c r="F10" s="125"/>
      <c r="G10" s="126"/>
      <c r="H10" s="127"/>
      <c r="J10" t="e">
        <f>VLOOKUP(A10,'Composition portefeuille'!$B$2:$D$5,3,FALSE)</f>
        <v>#N/A</v>
      </c>
      <c r="K10" s="24">
        <v>3601</v>
      </c>
      <c r="L10" s="107"/>
      <c r="M10" t="s">
        <v>138</v>
      </c>
      <c r="N10" s="107"/>
      <c r="O10" s="109">
        <f t="shared" si="0"/>
        <v>0</v>
      </c>
      <c r="P10" s="107"/>
    </row>
    <row r="11" spans="1:22" ht="17.45" customHeight="1" x14ac:dyDescent="0.2">
      <c r="A11" s="118"/>
      <c r="B11" s="119"/>
      <c r="C11" s="120"/>
      <c r="D11" s="132"/>
      <c r="E11" s="118"/>
      <c r="F11" s="125"/>
      <c r="G11" s="126"/>
      <c r="H11" s="127"/>
      <c r="J11" t="e">
        <f>VLOOKUP(A11,'Composition portefeuille'!$B$2:$D$5,3,FALSE)</f>
        <v>#N/A</v>
      </c>
      <c r="K11" s="24">
        <v>3601</v>
      </c>
      <c r="L11" s="107"/>
      <c r="M11" t="s">
        <v>138</v>
      </c>
      <c r="N11" s="107"/>
      <c r="O11" s="109">
        <f t="shared" si="0"/>
        <v>0</v>
      </c>
      <c r="P11" s="107"/>
    </row>
    <row r="12" spans="1:22" ht="17.45" customHeight="1" x14ac:dyDescent="0.2">
      <c r="A12" s="118"/>
      <c r="B12" s="119"/>
      <c r="C12" s="120"/>
      <c r="D12" s="132"/>
      <c r="E12" s="118"/>
      <c r="F12" s="125"/>
      <c r="G12" s="126"/>
      <c r="H12" s="127"/>
      <c r="J12" t="e">
        <f>VLOOKUP(A12,'Composition portefeuille'!$B$2:$D$5,3,FALSE)</f>
        <v>#N/A</v>
      </c>
      <c r="K12" s="24">
        <v>3601</v>
      </c>
      <c r="L12" s="107"/>
      <c r="M12" t="s">
        <v>138</v>
      </c>
      <c r="N12" s="107"/>
      <c r="O12" s="109">
        <f t="shared" si="0"/>
        <v>0</v>
      </c>
      <c r="P12" s="107"/>
    </row>
    <row r="13" spans="1:22" ht="17.45" customHeight="1" x14ac:dyDescent="0.2">
      <c r="A13" s="118"/>
      <c r="B13" s="119"/>
      <c r="C13" s="120"/>
      <c r="D13" s="132"/>
      <c r="E13" s="118"/>
      <c r="F13" s="125"/>
      <c r="G13" s="126"/>
      <c r="H13" s="127"/>
      <c r="J13" t="e">
        <f>VLOOKUP(A13,'Composition portefeuille'!$B$2:$D$5,3,FALSE)</f>
        <v>#N/A</v>
      </c>
      <c r="K13" s="24">
        <v>3601</v>
      </c>
      <c r="L13" s="107"/>
      <c r="M13" t="s">
        <v>138</v>
      </c>
      <c r="N13" s="107"/>
      <c r="O13" s="109">
        <f t="shared" si="0"/>
        <v>0</v>
      </c>
      <c r="P13" s="107"/>
    </row>
    <row r="14" spans="1:22" ht="17.45" customHeight="1" x14ac:dyDescent="0.2">
      <c r="A14" s="118"/>
      <c r="B14" s="119"/>
      <c r="C14" s="120"/>
      <c r="D14" s="132"/>
      <c r="E14" s="118"/>
      <c r="F14" s="125"/>
      <c r="G14" s="126"/>
      <c r="H14" s="127"/>
      <c r="J14" t="e">
        <f>VLOOKUP(A14,'Composition portefeuille'!$B$2:$D$5,3,FALSE)</f>
        <v>#N/A</v>
      </c>
      <c r="K14" s="24">
        <v>3601</v>
      </c>
      <c r="L14" s="107"/>
      <c r="M14" t="s">
        <v>138</v>
      </c>
      <c r="N14" s="107"/>
      <c r="O14" s="109">
        <f t="shared" si="0"/>
        <v>0</v>
      </c>
      <c r="P14" s="107"/>
    </row>
    <row r="15" spans="1:22" ht="17.45" customHeight="1" x14ac:dyDescent="0.2">
      <c r="A15" s="118"/>
      <c r="B15" s="119"/>
      <c r="C15" s="120"/>
      <c r="D15" s="132"/>
      <c r="E15" s="118"/>
      <c r="F15" s="125"/>
      <c r="G15" s="126"/>
      <c r="H15" s="127"/>
      <c r="J15" t="e">
        <f>VLOOKUP(A15,'Composition portefeuille'!$B$2:$D$5,3,FALSE)</f>
        <v>#N/A</v>
      </c>
      <c r="K15" s="24">
        <v>3601</v>
      </c>
      <c r="L15" s="107"/>
      <c r="M15" t="s">
        <v>138</v>
      </c>
      <c r="N15" s="107"/>
      <c r="O15" s="109">
        <f t="shared" si="0"/>
        <v>0</v>
      </c>
      <c r="P15" s="107"/>
    </row>
    <row r="16" spans="1:22" ht="17.45" customHeight="1" x14ac:dyDescent="0.2">
      <c r="A16" s="118"/>
      <c r="B16" s="119"/>
      <c r="C16" s="120"/>
      <c r="D16" s="132"/>
      <c r="E16" s="118"/>
      <c r="F16" s="125"/>
      <c r="G16" s="126"/>
      <c r="H16" s="127"/>
      <c r="J16" t="e">
        <f>VLOOKUP(A16,'Composition portefeuille'!$B$2:$D$5,3,FALSE)</f>
        <v>#N/A</v>
      </c>
      <c r="K16" s="24">
        <v>3601</v>
      </c>
      <c r="L16" s="107"/>
      <c r="M16" t="s">
        <v>138</v>
      </c>
      <c r="N16" s="107"/>
      <c r="O16" s="109">
        <f t="shared" si="0"/>
        <v>0</v>
      </c>
      <c r="P16" s="107"/>
    </row>
    <row r="17" spans="1:16" ht="17.45" customHeight="1" x14ac:dyDescent="0.2">
      <c r="A17" s="118"/>
      <c r="B17" s="119"/>
      <c r="C17" s="120"/>
      <c r="D17" s="132"/>
      <c r="E17" s="118"/>
      <c r="F17" s="125"/>
      <c r="G17" s="126"/>
      <c r="H17" s="127"/>
      <c r="J17" t="e">
        <f>VLOOKUP(A17,'Composition portefeuille'!$B$2:$D$5,3,FALSE)</f>
        <v>#N/A</v>
      </c>
      <c r="K17" s="24">
        <v>3601</v>
      </c>
      <c r="L17" s="107"/>
      <c r="M17" t="s">
        <v>138</v>
      </c>
      <c r="N17" s="107"/>
      <c r="O17" s="109">
        <f t="shared" si="0"/>
        <v>0</v>
      </c>
      <c r="P17" s="107"/>
    </row>
    <row r="18" spans="1:16" ht="17.45" customHeight="1" x14ac:dyDescent="0.2">
      <c r="A18" s="118"/>
      <c r="B18" s="119"/>
      <c r="C18" s="120"/>
      <c r="D18" s="132"/>
      <c r="E18" s="118"/>
      <c r="F18" s="125"/>
      <c r="G18" s="126"/>
      <c r="H18" s="127"/>
      <c r="J18" t="e">
        <f>VLOOKUP(A18,'Composition portefeuille'!$B$2:$D$5,3,FALSE)</f>
        <v>#N/A</v>
      </c>
      <c r="K18" s="24">
        <v>3601</v>
      </c>
      <c r="L18" s="107"/>
      <c r="M18" t="s">
        <v>138</v>
      </c>
      <c r="N18" s="107"/>
      <c r="O18" s="109">
        <f t="shared" si="0"/>
        <v>0</v>
      </c>
      <c r="P18" s="107"/>
    </row>
    <row r="19" spans="1:16" ht="17.45" customHeight="1" x14ac:dyDescent="0.2">
      <c r="A19" s="118"/>
      <c r="B19" s="119"/>
      <c r="C19" s="120"/>
      <c r="D19" s="132"/>
      <c r="E19" s="118"/>
      <c r="F19" s="125"/>
      <c r="G19" s="126"/>
      <c r="H19" s="127"/>
      <c r="J19" t="e">
        <f>VLOOKUP(A19,'Composition portefeuille'!$B$2:$D$5,3,FALSE)</f>
        <v>#N/A</v>
      </c>
      <c r="K19" s="24">
        <v>3601</v>
      </c>
      <c r="L19" s="107"/>
      <c r="M19" t="s">
        <v>138</v>
      </c>
      <c r="N19" s="107"/>
      <c r="O19" s="109">
        <f t="shared" si="0"/>
        <v>0</v>
      </c>
      <c r="P19" s="107"/>
    </row>
    <row r="20" spans="1:16" ht="17.45" customHeight="1" x14ac:dyDescent="0.2">
      <c r="A20" s="118"/>
      <c r="B20" s="119"/>
      <c r="C20" s="120"/>
      <c r="D20" s="132"/>
      <c r="E20" s="118"/>
      <c r="F20" s="125"/>
      <c r="G20" s="126"/>
      <c r="H20" s="127"/>
      <c r="J20" t="e">
        <f>VLOOKUP(A20,'Composition portefeuille'!$B$2:$D$5,3,FALSE)</f>
        <v>#N/A</v>
      </c>
      <c r="K20" s="24">
        <v>3601</v>
      </c>
      <c r="L20" s="107"/>
      <c r="M20" t="s">
        <v>138</v>
      </c>
      <c r="N20" s="107"/>
      <c r="O20" s="109">
        <f t="shared" si="0"/>
        <v>0</v>
      </c>
      <c r="P20" s="107"/>
    </row>
    <row r="21" spans="1:16" ht="17.45" customHeight="1" x14ac:dyDescent="0.2">
      <c r="A21" s="118"/>
      <c r="B21" s="119"/>
      <c r="C21" s="120"/>
      <c r="D21" s="132"/>
      <c r="E21" s="118"/>
      <c r="F21" s="125"/>
      <c r="G21" s="126"/>
      <c r="H21" s="127"/>
      <c r="J21" t="e">
        <f>VLOOKUP(A21,'Composition portefeuille'!$B$2:$D$5,3,FALSE)</f>
        <v>#N/A</v>
      </c>
      <c r="K21" s="24">
        <v>3601</v>
      </c>
      <c r="L21" s="107"/>
      <c r="M21" t="s">
        <v>138</v>
      </c>
      <c r="N21" s="107"/>
      <c r="O21" s="109">
        <f t="shared" si="0"/>
        <v>0</v>
      </c>
      <c r="P21" s="107"/>
    </row>
    <row r="22" spans="1:16" ht="17.45" customHeight="1" x14ac:dyDescent="0.2">
      <c r="A22" s="118"/>
      <c r="B22" s="119"/>
      <c r="C22" s="120"/>
      <c r="D22" s="132"/>
      <c r="E22" s="118"/>
      <c r="F22" s="125"/>
      <c r="G22" s="126"/>
      <c r="H22" s="127"/>
      <c r="J22" t="e">
        <f>VLOOKUP(A22,'Composition portefeuille'!$B$2:$D$5,3,FALSE)</f>
        <v>#N/A</v>
      </c>
      <c r="K22" s="24">
        <v>3601</v>
      </c>
      <c r="L22" s="107"/>
      <c r="M22" t="s">
        <v>138</v>
      </c>
      <c r="N22" s="107"/>
      <c r="O22" s="109">
        <f t="shared" si="0"/>
        <v>0</v>
      </c>
      <c r="P22" s="107"/>
    </row>
    <row r="23" spans="1:16" ht="17.45" customHeight="1" x14ac:dyDescent="0.2">
      <c r="A23" s="118"/>
      <c r="B23" s="119"/>
      <c r="C23" s="120"/>
      <c r="D23" s="132"/>
      <c r="E23" s="118"/>
      <c r="F23" s="125"/>
      <c r="G23" s="126"/>
      <c r="H23" s="127"/>
      <c r="J23" t="e">
        <f>VLOOKUP(A23,'Composition portefeuille'!$B$2:$D$5,3,FALSE)</f>
        <v>#N/A</v>
      </c>
      <c r="K23" s="24">
        <v>3601</v>
      </c>
      <c r="L23" s="107"/>
      <c r="M23" t="s">
        <v>138</v>
      </c>
      <c r="N23" s="107"/>
      <c r="O23" s="109">
        <f t="shared" si="0"/>
        <v>0</v>
      </c>
      <c r="P23" s="107"/>
    </row>
    <row r="24" spans="1:16" ht="17.45" customHeight="1" x14ac:dyDescent="0.2">
      <c r="A24" s="118"/>
      <c r="B24" s="119"/>
      <c r="C24" s="120"/>
      <c r="D24" s="132"/>
      <c r="E24" s="118"/>
      <c r="F24" s="125"/>
      <c r="G24" s="126"/>
      <c r="H24" s="127"/>
      <c r="J24" t="e">
        <f>VLOOKUP(A24,'Composition portefeuille'!$B$2:$D$5,3,FALSE)</f>
        <v>#N/A</v>
      </c>
      <c r="K24" s="24">
        <v>3601</v>
      </c>
      <c r="L24" s="107"/>
      <c r="M24" t="s">
        <v>138</v>
      </c>
      <c r="N24" s="107"/>
      <c r="O24" s="109">
        <f t="shared" si="0"/>
        <v>0</v>
      </c>
      <c r="P24" s="107"/>
    </row>
    <row r="25" spans="1:16" ht="17.45" customHeight="1" x14ac:dyDescent="0.2">
      <c r="A25" s="118"/>
      <c r="B25" s="119"/>
      <c r="C25" s="120"/>
      <c r="D25" s="132"/>
      <c r="E25" s="118"/>
      <c r="F25" s="125"/>
      <c r="G25" s="126"/>
      <c r="H25" s="127"/>
      <c r="J25" t="e">
        <f>VLOOKUP(A25,'Composition portefeuille'!$B$2:$D$5,3,FALSE)</f>
        <v>#N/A</v>
      </c>
      <c r="K25" s="24">
        <v>3601</v>
      </c>
      <c r="L25" s="107"/>
      <c r="M25" t="s">
        <v>138</v>
      </c>
      <c r="N25" s="107"/>
      <c r="O25" s="109">
        <f t="shared" si="0"/>
        <v>0</v>
      </c>
      <c r="P25" s="107"/>
    </row>
    <row r="26" spans="1:16" ht="17.45" customHeight="1" x14ac:dyDescent="0.2">
      <c r="A26" s="118"/>
      <c r="B26" s="119"/>
      <c r="C26" s="120"/>
      <c r="D26" s="132"/>
      <c r="E26" s="118"/>
      <c r="F26" s="125"/>
      <c r="G26" s="126"/>
      <c r="H26" s="127"/>
      <c r="J26" t="e">
        <f>VLOOKUP(A26,'Composition portefeuille'!$B$2:$D$5,3,FALSE)</f>
        <v>#N/A</v>
      </c>
      <c r="K26" s="24">
        <v>3601</v>
      </c>
      <c r="L26" s="107"/>
      <c r="M26" t="s">
        <v>138</v>
      </c>
      <c r="N26" s="107"/>
      <c r="O26" s="109">
        <f t="shared" si="0"/>
        <v>0</v>
      </c>
      <c r="P26" s="107"/>
    </row>
    <row r="27" spans="1:16" ht="17.45" customHeight="1" x14ac:dyDescent="0.2">
      <c r="A27" s="118"/>
      <c r="B27" s="119"/>
      <c r="C27" s="120"/>
      <c r="D27" s="132"/>
      <c r="E27" s="118"/>
      <c r="F27" s="125"/>
      <c r="G27" s="126"/>
      <c r="H27" s="127"/>
      <c r="J27" t="e">
        <f>VLOOKUP(A27,'Composition portefeuille'!$B$2:$D$5,3,FALSE)</f>
        <v>#N/A</v>
      </c>
      <c r="K27" s="24">
        <v>3601</v>
      </c>
      <c r="L27" s="107"/>
      <c r="M27" t="s">
        <v>138</v>
      </c>
      <c r="N27" s="107"/>
      <c r="O27" s="109">
        <f t="shared" si="0"/>
        <v>0</v>
      </c>
      <c r="P27" s="107"/>
    </row>
    <row r="28" spans="1:16" ht="17.45" customHeight="1" x14ac:dyDescent="0.2">
      <c r="A28" s="118"/>
      <c r="B28" s="119"/>
      <c r="C28" s="120"/>
      <c r="D28" s="132"/>
      <c r="E28" s="118"/>
      <c r="F28" s="125"/>
      <c r="G28" s="126"/>
      <c r="H28" s="127"/>
      <c r="J28" t="e">
        <f>VLOOKUP(A28,'Composition portefeuille'!$B$2:$D$5,3,FALSE)</f>
        <v>#N/A</v>
      </c>
      <c r="K28" s="24">
        <v>3601</v>
      </c>
      <c r="L28" s="107"/>
      <c r="M28" t="s">
        <v>138</v>
      </c>
      <c r="N28" s="107"/>
      <c r="O28" s="109">
        <f t="shared" si="0"/>
        <v>0</v>
      </c>
      <c r="P28" s="107"/>
    </row>
    <row r="29" spans="1:16" ht="17.45" customHeight="1" x14ac:dyDescent="0.2">
      <c r="A29" s="118"/>
      <c r="B29" s="119"/>
      <c r="C29" s="120"/>
      <c r="D29" s="132"/>
      <c r="E29" s="118"/>
      <c r="F29" s="125"/>
      <c r="G29" s="126"/>
      <c r="H29" s="127"/>
      <c r="J29" t="e">
        <f>VLOOKUP(A29,'Composition portefeuille'!$B$2:$D$5,3,FALSE)</f>
        <v>#N/A</v>
      </c>
      <c r="K29" s="24">
        <v>3601</v>
      </c>
      <c r="L29" s="107"/>
      <c r="M29" t="s">
        <v>138</v>
      </c>
      <c r="N29" s="107"/>
      <c r="O29" s="109">
        <f t="shared" si="0"/>
        <v>0</v>
      </c>
      <c r="P29" s="107"/>
    </row>
    <row r="30" spans="1:16" ht="17.45" customHeight="1" x14ac:dyDescent="0.2">
      <c r="A30" s="118"/>
      <c r="B30" s="119"/>
      <c r="C30" s="120"/>
      <c r="D30" s="132"/>
      <c r="E30" s="118"/>
      <c r="F30" s="125"/>
      <c r="G30" s="126"/>
      <c r="H30" s="127"/>
      <c r="J30" t="e">
        <f>VLOOKUP(A30,'Composition portefeuille'!$B$2:$D$5,3,FALSE)</f>
        <v>#N/A</v>
      </c>
      <c r="K30" s="24">
        <v>3601</v>
      </c>
      <c r="L30" s="107"/>
      <c r="M30" t="s">
        <v>138</v>
      </c>
      <c r="N30" s="107"/>
      <c r="O30" s="109">
        <f t="shared" si="0"/>
        <v>0</v>
      </c>
      <c r="P30" s="107"/>
    </row>
    <row r="31" spans="1:16" ht="17.45" customHeight="1" x14ac:dyDescent="0.2">
      <c r="A31" s="118"/>
      <c r="B31" s="119"/>
      <c r="C31" s="120"/>
      <c r="D31" s="132"/>
      <c r="E31" s="118"/>
      <c r="F31" s="125"/>
      <c r="G31" s="126"/>
      <c r="H31" s="127"/>
      <c r="J31" t="e">
        <f>VLOOKUP(A31,'Composition portefeuille'!$B$2:$D$5,3,FALSE)</f>
        <v>#N/A</v>
      </c>
      <c r="K31" s="24">
        <v>3601</v>
      </c>
      <c r="L31" s="107"/>
      <c r="M31" t="s">
        <v>138</v>
      </c>
      <c r="N31" s="107"/>
      <c r="O31" s="109">
        <f t="shared" si="0"/>
        <v>0</v>
      </c>
      <c r="P31" s="107"/>
    </row>
    <row r="32" spans="1:16" ht="17.45" customHeight="1" x14ac:dyDescent="0.2">
      <c r="A32" s="118"/>
      <c r="B32" s="119"/>
      <c r="C32" s="120"/>
      <c r="D32" s="132"/>
      <c r="E32" s="118"/>
      <c r="F32" s="125"/>
      <c r="G32" s="126"/>
      <c r="H32" s="127"/>
      <c r="J32" t="e">
        <f>VLOOKUP(A32,'Composition portefeuille'!$B$2:$D$5,3,FALSE)</f>
        <v>#N/A</v>
      </c>
      <c r="K32" s="24">
        <v>3601</v>
      </c>
      <c r="L32" s="107"/>
      <c r="M32" t="s">
        <v>138</v>
      </c>
      <c r="N32" s="107"/>
      <c r="O32" s="109">
        <f t="shared" si="0"/>
        <v>0</v>
      </c>
      <c r="P32" s="107"/>
    </row>
    <row r="33" spans="1:16" ht="17.45" customHeight="1" x14ac:dyDescent="0.2">
      <c r="A33" s="118"/>
      <c r="B33" s="119"/>
      <c r="C33" s="120"/>
      <c r="D33" s="132"/>
      <c r="E33" s="118"/>
      <c r="F33" s="125"/>
      <c r="G33" s="126"/>
      <c r="H33" s="127"/>
      <c r="J33" t="e">
        <f>VLOOKUP(A33,'Composition portefeuille'!$B$2:$D$5,3,FALSE)</f>
        <v>#N/A</v>
      </c>
      <c r="K33" s="24">
        <v>3601</v>
      </c>
      <c r="L33" s="107"/>
      <c r="M33" t="s">
        <v>138</v>
      </c>
      <c r="N33" s="107"/>
      <c r="O33" s="109">
        <f t="shared" si="0"/>
        <v>0</v>
      </c>
      <c r="P33" s="107"/>
    </row>
    <row r="34" spans="1:16" ht="17.45" customHeight="1" x14ac:dyDescent="0.2">
      <c r="A34" s="118"/>
      <c r="B34" s="119"/>
      <c r="C34" s="120"/>
      <c r="D34" s="132"/>
      <c r="E34" s="118"/>
      <c r="F34" s="125"/>
      <c r="G34" s="126"/>
      <c r="H34" s="127"/>
      <c r="J34" t="e">
        <f>VLOOKUP(A34,'Composition portefeuille'!$B$2:$D$5,3,FALSE)</f>
        <v>#N/A</v>
      </c>
      <c r="K34" s="24">
        <v>3601</v>
      </c>
      <c r="L34" s="108"/>
      <c r="M34" t="s">
        <v>138</v>
      </c>
      <c r="N34" s="107"/>
      <c r="O34" s="109">
        <f t="shared" ref="O34:O65" si="1">G34</f>
        <v>0</v>
      </c>
      <c r="P34" s="107"/>
    </row>
    <row r="35" spans="1:16" ht="17.45" customHeight="1" x14ac:dyDescent="0.2">
      <c r="A35" s="118"/>
      <c r="B35" s="119"/>
      <c r="C35" s="120"/>
      <c r="D35" s="132"/>
      <c r="E35" s="118"/>
      <c r="F35" s="125"/>
      <c r="G35" s="126"/>
      <c r="H35" s="127"/>
      <c r="J35" t="e">
        <f>VLOOKUP(A35,'Composition portefeuille'!$B$2:$D$5,3,FALSE)</f>
        <v>#N/A</v>
      </c>
      <c r="K35" s="24">
        <v>3601</v>
      </c>
      <c r="L35" s="108"/>
      <c r="M35" t="s">
        <v>138</v>
      </c>
      <c r="N35" s="107"/>
      <c r="O35" s="109">
        <f t="shared" si="1"/>
        <v>0</v>
      </c>
      <c r="P35" s="107"/>
    </row>
    <row r="36" spans="1:16" ht="17.45" customHeight="1" x14ac:dyDescent="0.2">
      <c r="A36" s="118"/>
      <c r="B36" s="119"/>
      <c r="C36" s="120"/>
      <c r="D36" s="132"/>
      <c r="E36" s="118"/>
      <c r="F36" s="125"/>
      <c r="G36" s="126"/>
      <c r="H36" s="127"/>
      <c r="J36" t="e">
        <f>VLOOKUP(A36,'Composition portefeuille'!$B$2:$D$5,3,FALSE)</f>
        <v>#N/A</v>
      </c>
      <c r="K36" s="24">
        <v>3601</v>
      </c>
      <c r="L36" s="108"/>
      <c r="M36" t="s">
        <v>138</v>
      </c>
      <c r="N36" s="107"/>
      <c r="O36" s="109">
        <f t="shared" si="1"/>
        <v>0</v>
      </c>
      <c r="P36" s="107"/>
    </row>
    <row r="37" spans="1:16" ht="17.45" customHeight="1" x14ac:dyDescent="0.2">
      <c r="A37" s="118"/>
      <c r="B37" s="119"/>
      <c r="C37" s="120"/>
      <c r="D37" s="132"/>
      <c r="E37" s="118"/>
      <c r="F37" s="125"/>
      <c r="G37" s="126"/>
      <c r="H37" s="127"/>
      <c r="J37" t="e">
        <f>VLOOKUP(A37,'Composition portefeuille'!$B$2:$D$5,3,FALSE)</f>
        <v>#N/A</v>
      </c>
      <c r="K37" s="24">
        <v>3601</v>
      </c>
      <c r="L37" s="108"/>
      <c r="M37" t="s">
        <v>138</v>
      </c>
      <c r="N37" s="107"/>
      <c r="O37" s="109">
        <f t="shared" si="1"/>
        <v>0</v>
      </c>
      <c r="P37" s="107"/>
    </row>
    <row r="38" spans="1:16" ht="17.45" customHeight="1" x14ac:dyDescent="0.2">
      <c r="A38" s="118"/>
      <c r="B38" s="119"/>
      <c r="C38" s="120"/>
      <c r="D38" s="132"/>
      <c r="E38" s="118"/>
      <c r="F38" s="125"/>
      <c r="G38" s="126"/>
      <c r="H38" s="127"/>
      <c r="J38" t="e">
        <f>VLOOKUP(A38,'Composition portefeuille'!$B$2:$D$5,3,FALSE)</f>
        <v>#N/A</v>
      </c>
      <c r="K38" s="24">
        <v>3601</v>
      </c>
      <c r="L38" s="108"/>
      <c r="M38" t="s">
        <v>138</v>
      </c>
      <c r="N38" s="107"/>
      <c r="O38" s="109">
        <f t="shared" si="1"/>
        <v>0</v>
      </c>
      <c r="P38" s="107"/>
    </row>
    <row r="39" spans="1:16" ht="17.45" customHeight="1" x14ac:dyDescent="0.2">
      <c r="A39" s="118"/>
      <c r="B39" s="119"/>
      <c r="C39" s="120"/>
      <c r="D39" s="132"/>
      <c r="E39" s="118"/>
      <c r="F39" s="125"/>
      <c r="G39" s="126"/>
      <c r="H39" s="127"/>
      <c r="J39" t="e">
        <f>VLOOKUP(A39,'Composition portefeuille'!$B$2:$D$5,3,FALSE)</f>
        <v>#N/A</v>
      </c>
      <c r="K39" s="24">
        <v>3601</v>
      </c>
      <c r="L39" s="108"/>
      <c r="M39" t="s">
        <v>138</v>
      </c>
      <c r="N39" s="107"/>
      <c r="O39" s="109">
        <f t="shared" si="1"/>
        <v>0</v>
      </c>
      <c r="P39" s="107"/>
    </row>
    <row r="40" spans="1:16" ht="17.45" customHeight="1" x14ac:dyDescent="0.2">
      <c r="A40" s="118"/>
      <c r="B40" s="119"/>
      <c r="C40" s="120"/>
      <c r="D40" s="132"/>
      <c r="E40" s="118"/>
      <c r="F40" s="125"/>
      <c r="G40" s="126"/>
      <c r="H40" s="127"/>
      <c r="J40" t="e">
        <f>VLOOKUP(A40,'Composition portefeuille'!$B$2:$D$5,3,FALSE)</f>
        <v>#N/A</v>
      </c>
      <c r="K40" s="24">
        <v>3601</v>
      </c>
      <c r="L40" s="108"/>
      <c r="M40" t="s">
        <v>138</v>
      </c>
      <c r="N40" s="107"/>
      <c r="O40" s="109">
        <f t="shared" si="1"/>
        <v>0</v>
      </c>
      <c r="P40" s="107"/>
    </row>
    <row r="41" spans="1:16" ht="17.45" customHeight="1" x14ac:dyDescent="0.2">
      <c r="A41" s="118"/>
      <c r="B41" s="119"/>
      <c r="C41" s="120"/>
      <c r="D41" s="132"/>
      <c r="E41" s="118"/>
      <c r="F41" s="125"/>
      <c r="G41" s="126"/>
      <c r="H41" s="127"/>
      <c r="J41" t="e">
        <f>VLOOKUP(A41,'Composition portefeuille'!$B$2:$D$5,3,FALSE)</f>
        <v>#N/A</v>
      </c>
      <c r="K41" s="24">
        <v>3601</v>
      </c>
      <c r="L41" s="108"/>
      <c r="M41" t="s">
        <v>138</v>
      </c>
      <c r="N41" s="107"/>
      <c r="O41" s="109">
        <f t="shared" si="1"/>
        <v>0</v>
      </c>
      <c r="P41" s="107"/>
    </row>
    <row r="42" spans="1:16" ht="17.45" customHeight="1" x14ac:dyDescent="0.2">
      <c r="A42" s="118"/>
      <c r="B42" s="119"/>
      <c r="C42" s="120"/>
      <c r="D42" s="132"/>
      <c r="E42" s="118"/>
      <c r="F42" s="125"/>
      <c r="G42" s="126"/>
      <c r="H42" s="127"/>
      <c r="J42" t="e">
        <f>VLOOKUP(A42,'Composition portefeuille'!$B$2:$D$5,3,FALSE)</f>
        <v>#N/A</v>
      </c>
      <c r="K42" s="24">
        <v>3601</v>
      </c>
      <c r="L42" s="108"/>
      <c r="M42" t="s">
        <v>138</v>
      </c>
      <c r="N42" s="107"/>
      <c r="O42" s="109">
        <f t="shared" si="1"/>
        <v>0</v>
      </c>
      <c r="P42" s="107"/>
    </row>
    <row r="43" spans="1:16" ht="17.45" customHeight="1" x14ac:dyDescent="0.2">
      <c r="A43" s="118"/>
      <c r="B43" s="119"/>
      <c r="C43" s="120"/>
      <c r="D43" s="132"/>
      <c r="E43" s="118"/>
      <c r="F43" s="125"/>
      <c r="G43" s="126"/>
      <c r="H43" s="127"/>
      <c r="J43" t="e">
        <f>VLOOKUP(A43,'Composition portefeuille'!$B$2:$D$5,3,FALSE)</f>
        <v>#N/A</v>
      </c>
      <c r="K43" s="24">
        <v>3601</v>
      </c>
      <c r="L43" s="108"/>
      <c r="M43" t="s">
        <v>138</v>
      </c>
      <c r="N43" s="107"/>
      <c r="O43" s="109">
        <f t="shared" si="1"/>
        <v>0</v>
      </c>
      <c r="P43" s="107"/>
    </row>
    <row r="44" spans="1:16" ht="17.45" customHeight="1" x14ac:dyDescent="0.2">
      <c r="A44" s="118"/>
      <c r="B44" s="119"/>
      <c r="C44" s="120"/>
      <c r="D44" s="132"/>
      <c r="E44" s="118"/>
      <c r="F44" s="125"/>
      <c r="G44" s="126"/>
      <c r="H44" s="127"/>
      <c r="J44" t="e">
        <f>VLOOKUP(A44,'Composition portefeuille'!$B$2:$D$5,3,FALSE)</f>
        <v>#N/A</v>
      </c>
      <c r="K44" s="24">
        <v>3601</v>
      </c>
      <c r="L44" s="108"/>
      <c r="M44" t="s">
        <v>138</v>
      </c>
      <c r="N44" s="107"/>
      <c r="O44" s="109">
        <f t="shared" si="1"/>
        <v>0</v>
      </c>
      <c r="P44" s="107"/>
    </row>
    <row r="45" spans="1:16" ht="17.45" customHeight="1" x14ac:dyDescent="0.2">
      <c r="A45" s="118"/>
      <c r="B45" s="119"/>
      <c r="C45" s="120"/>
      <c r="D45" s="132"/>
      <c r="E45" s="118"/>
      <c r="F45" s="125"/>
      <c r="G45" s="126"/>
      <c r="H45" s="127"/>
      <c r="J45" t="e">
        <f>VLOOKUP(A45,'Composition portefeuille'!$B$2:$D$5,3,FALSE)</f>
        <v>#N/A</v>
      </c>
      <c r="K45" s="24">
        <v>3601</v>
      </c>
      <c r="L45" s="108"/>
      <c r="M45" t="s">
        <v>138</v>
      </c>
      <c r="N45" s="107"/>
      <c r="O45" s="109">
        <f t="shared" si="1"/>
        <v>0</v>
      </c>
      <c r="P45" s="107"/>
    </row>
    <row r="46" spans="1:16" ht="17.45" customHeight="1" x14ac:dyDescent="0.2">
      <c r="A46" s="118"/>
      <c r="B46" s="119"/>
      <c r="C46" s="120"/>
      <c r="D46" s="132"/>
      <c r="E46" s="118"/>
      <c r="F46" s="125"/>
      <c r="G46" s="126"/>
      <c r="H46" s="127"/>
      <c r="J46" t="e">
        <f>VLOOKUP(A46,'Composition portefeuille'!$B$2:$D$5,3,FALSE)</f>
        <v>#N/A</v>
      </c>
      <c r="K46" s="24">
        <v>3601</v>
      </c>
      <c r="L46" s="108"/>
      <c r="M46" t="s">
        <v>138</v>
      </c>
      <c r="N46" s="107"/>
      <c r="O46" s="109">
        <f t="shared" si="1"/>
        <v>0</v>
      </c>
      <c r="P46" s="107"/>
    </row>
    <row r="47" spans="1:16" ht="17.45" customHeight="1" x14ac:dyDescent="0.2">
      <c r="A47" s="118"/>
      <c r="B47" s="119"/>
      <c r="C47" s="120"/>
      <c r="D47" s="132"/>
      <c r="E47" s="118"/>
      <c r="F47" s="125"/>
      <c r="G47" s="126"/>
      <c r="H47" s="127"/>
      <c r="J47" t="e">
        <f>VLOOKUP(A47,'Composition portefeuille'!$B$2:$D$5,3,FALSE)</f>
        <v>#N/A</v>
      </c>
      <c r="K47" s="24">
        <v>3601</v>
      </c>
      <c r="L47" s="108"/>
      <c r="M47" t="s">
        <v>138</v>
      </c>
      <c r="N47" s="107"/>
      <c r="O47" s="109">
        <f t="shared" si="1"/>
        <v>0</v>
      </c>
      <c r="P47" s="107"/>
    </row>
    <row r="48" spans="1:16" ht="17.45" customHeight="1" x14ac:dyDescent="0.2">
      <c r="A48" s="118"/>
      <c r="B48" s="119"/>
      <c r="C48" s="120"/>
      <c r="D48" s="132"/>
      <c r="E48" s="118"/>
      <c r="F48" s="125"/>
      <c r="G48" s="126"/>
      <c r="H48" s="127"/>
      <c r="J48" t="e">
        <f>VLOOKUP(A48,'Composition portefeuille'!$B$2:$D$5,3,FALSE)</f>
        <v>#N/A</v>
      </c>
      <c r="K48" s="24">
        <v>3601</v>
      </c>
      <c r="L48" s="108"/>
      <c r="M48" t="s">
        <v>138</v>
      </c>
      <c r="N48" s="107"/>
      <c r="O48" s="109">
        <f t="shared" si="1"/>
        <v>0</v>
      </c>
      <c r="P48" s="107"/>
    </row>
    <row r="49" spans="1:16" ht="17.45" customHeight="1" x14ac:dyDescent="0.2">
      <c r="A49" s="118"/>
      <c r="B49" s="119"/>
      <c r="C49" s="120"/>
      <c r="D49" s="132"/>
      <c r="E49" s="118"/>
      <c r="F49" s="125"/>
      <c r="G49" s="126"/>
      <c r="H49" s="127"/>
      <c r="J49" t="e">
        <f>VLOOKUP(A49,'Composition portefeuille'!$B$2:$D$5,3,FALSE)</f>
        <v>#N/A</v>
      </c>
      <c r="K49" s="24">
        <v>3601</v>
      </c>
      <c r="L49" s="108"/>
      <c r="M49" t="s">
        <v>138</v>
      </c>
      <c r="N49" s="107"/>
      <c r="O49" s="109">
        <f t="shared" si="1"/>
        <v>0</v>
      </c>
      <c r="P49" s="107"/>
    </row>
    <row r="50" spans="1:16" ht="17.45" customHeight="1" x14ac:dyDescent="0.2">
      <c r="A50" s="118"/>
      <c r="B50" s="119"/>
      <c r="C50" s="120"/>
      <c r="D50" s="132"/>
      <c r="E50" s="118"/>
      <c r="F50" s="125"/>
      <c r="G50" s="126"/>
      <c r="H50" s="127"/>
      <c r="J50" t="e">
        <f>VLOOKUP(A50,'Composition portefeuille'!$B$2:$D$5,3,FALSE)</f>
        <v>#N/A</v>
      </c>
      <c r="K50" s="24">
        <v>3601</v>
      </c>
      <c r="L50" s="108"/>
      <c r="M50" t="s">
        <v>138</v>
      </c>
      <c r="N50" s="107"/>
      <c r="O50" s="109">
        <f t="shared" si="1"/>
        <v>0</v>
      </c>
      <c r="P50" s="107"/>
    </row>
    <row r="51" spans="1:16" ht="17.45" customHeight="1" x14ac:dyDescent="0.2">
      <c r="A51" s="118"/>
      <c r="B51" s="119"/>
      <c r="C51" s="120"/>
      <c r="D51" s="132"/>
      <c r="E51" s="118"/>
      <c r="F51" s="125"/>
      <c r="G51" s="126"/>
      <c r="H51" s="127"/>
      <c r="J51" t="e">
        <f>VLOOKUP(A51,'Composition portefeuille'!$B$2:$D$5,3,FALSE)</f>
        <v>#N/A</v>
      </c>
      <c r="K51" s="24">
        <v>3601</v>
      </c>
      <c r="L51" s="108"/>
      <c r="M51" t="s">
        <v>138</v>
      </c>
      <c r="N51" s="107"/>
      <c r="O51" s="109">
        <f t="shared" si="1"/>
        <v>0</v>
      </c>
      <c r="P51" s="107"/>
    </row>
    <row r="52" spans="1:16" ht="17.45" customHeight="1" x14ac:dyDescent="0.2">
      <c r="A52" s="118"/>
      <c r="B52" s="119"/>
      <c r="C52" s="120"/>
      <c r="D52" s="132"/>
      <c r="E52" s="118"/>
      <c r="F52" s="125"/>
      <c r="G52" s="126"/>
      <c r="H52" s="127"/>
      <c r="J52" t="e">
        <f>VLOOKUP(A52,'Composition portefeuille'!$B$2:$D$5,3,FALSE)</f>
        <v>#N/A</v>
      </c>
      <c r="K52" s="24">
        <v>3601</v>
      </c>
      <c r="L52" s="108"/>
      <c r="M52" t="s">
        <v>138</v>
      </c>
      <c r="N52" s="107"/>
      <c r="O52" s="109">
        <f t="shared" si="1"/>
        <v>0</v>
      </c>
      <c r="P52" s="107"/>
    </row>
    <row r="53" spans="1:16" ht="17.45" customHeight="1" x14ac:dyDescent="0.2">
      <c r="A53" s="118"/>
      <c r="B53" s="119"/>
      <c r="C53" s="120"/>
      <c r="D53" s="132"/>
      <c r="E53" s="118"/>
      <c r="F53" s="125"/>
      <c r="G53" s="126"/>
      <c r="H53" s="127"/>
      <c r="J53" t="e">
        <f>VLOOKUP(A53,'Composition portefeuille'!$B$2:$D$5,3,FALSE)</f>
        <v>#N/A</v>
      </c>
      <c r="K53" s="24">
        <v>3601</v>
      </c>
      <c r="L53" s="108"/>
      <c r="M53" t="s">
        <v>138</v>
      </c>
      <c r="N53" s="107"/>
      <c r="O53" s="109">
        <f t="shared" si="1"/>
        <v>0</v>
      </c>
      <c r="P53" s="107"/>
    </row>
    <row r="54" spans="1:16" ht="17.45" customHeight="1" x14ac:dyDescent="0.2">
      <c r="A54" s="118"/>
      <c r="B54" s="119"/>
      <c r="C54" s="120"/>
      <c r="D54" s="132"/>
      <c r="E54" s="118"/>
      <c r="F54" s="125"/>
      <c r="G54" s="126"/>
      <c r="H54" s="127"/>
      <c r="J54" t="e">
        <f>VLOOKUP(A54,'Composition portefeuille'!$B$2:$D$5,3,FALSE)</f>
        <v>#N/A</v>
      </c>
      <c r="K54" s="24">
        <v>3601</v>
      </c>
      <c r="L54" s="108"/>
      <c r="M54" t="s">
        <v>138</v>
      </c>
      <c r="N54" s="107"/>
      <c r="O54" s="109">
        <f t="shared" si="1"/>
        <v>0</v>
      </c>
      <c r="P54" s="107"/>
    </row>
    <row r="55" spans="1:16" ht="17.45" customHeight="1" x14ac:dyDescent="0.2">
      <c r="A55" s="118"/>
      <c r="B55" s="119"/>
      <c r="C55" s="120"/>
      <c r="D55" s="132"/>
      <c r="E55" s="118"/>
      <c r="F55" s="125"/>
      <c r="G55" s="126"/>
      <c r="H55" s="127"/>
      <c r="J55" t="e">
        <f>VLOOKUP(A55,'Composition portefeuille'!$B$2:$D$5,3,FALSE)</f>
        <v>#N/A</v>
      </c>
      <c r="K55" s="24">
        <v>3601</v>
      </c>
      <c r="L55" s="108"/>
      <c r="M55" t="s">
        <v>138</v>
      </c>
      <c r="N55" s="107"/>
      <c r="O55" s="109">
        <f t="shared" si="1"/>
        <v>0</v>
      </c>
      <c r="P55" s="107"/>
    </row>
    <row r="56" spans="1:16" ht="17.45" customHeight="1" x14ac:dyDescent="0.2">
      <c r="A56" s="118"/>
      <c r="B56" s="119"/>
      <c r="C56" s="120"/>
      <c r="D56" s="132"/>
      <c r="E56" s="118"/>
      <c r="F56" s="125"/>
      <c r="G56" s="126"/>
      <c r="H56" s="127"/>
      <c r="J56" t="e">
        <f>VLOOKUP(A56,'Composition portefeuille'!$B$2:$D$5,3,FALSE)</f>
        <v>#N/A</v>
      </c>
      <c r="K56" s="24">
        <v>3601</v>
      </c>
      <c r="L56" s="108"/>
      <c r="M56" t="s">
        <v>138</v>
      </c>
      <c r="N56" s="107"/>
      <c r="O56" s="109">
        <f t="shared" si="1"/>
        <v>0</v>
      </c>
      <c r="P56" s="107"/>
    </row>
    <row r="57" spans="1:16" ht="17.45" customHeight="1" x14ac:dyDescent="0.2">
      <c r="A57" s="118"/>
      <c r="B57" s="119"/>
      <c r="C57" s="120"/>
      <c r="D57" s="132"/>
      <c r="E57" s="118"/>
      <c r="F57" s="125"/>
      <c r="G57" s="126"/>
      <c r="H57" s="127"/>
      <c r="J57" t="e">
        <f>VLOOKUP(A57,'Composition portefeuille'!$B$2:$D$5,3,FALSE)</f>
        <v>#N/A</v>
      </c>
      <c r="K57" s="24">
        <v>3601</v>
      </c>
      <c r="L57" s="108"/>
      <c r="M57" t="s">
        <v>138</v>
      </c>
      <c r="N57" s="107"/>
      <c r="O57" s="109">
        <f t="shared" si="1"/>
        <v>0</v>
      </c>
      <c r="P57" s="107"/>
    </row>
    <row r="58" spans="1:16" ht="17.45" customHeight="1" x14ac:dyDescent="0.2">
      <c r="A58" s="118"/>
      <c r="B58" s="119"/>
      <c r="C58" s="120"/>
      <c r="D58" s="132"/>
      <c r="E58" s="118"/>
      <c r="F58" s="125"/>
      <c r="G58" s="126"/>
      <c r="H58" s="127"/>
      <c r="J58" t="e">
        <f>VLOOKUP(A58,'Composition portefeuille'!$B$2:$D$5,3,FALSE)</f>
        <v>#N/A</v>
      </c>
      <c r="K58" s="24">
        <v>3601</v>
      </c>
      <c r="L58" s="108"/>
      <c r="M58" t="s">
        <v>138</v>
      </c>
      <c r="N58" s="107"/>
      <c r="O58" s="109">
        <f t="shared" si="1"/>
        <v>0</v>
      </c>
      <c r="P58" s="107"/>
    </row>
    <row r="59" spans="1:16" ht="17.45" customHeight="1" x14ac:dyDescent="0.2">
      <c r="A59" s="118"/>
      <c r="B59" s="119"/>
      <c r="C59" s="120"/>
      <c r="D59" s="132"/>
      <c r="E59" s="118"/>
      <c r="F59" s="125"/>
      <c r="G59" s="126"/>
      <c r="H59" s="127"/>
      <c r="J59" t="e">
        <f>VLOOKUP(A59,'Composition portefeuille'!$B$2:$D$5,3,FALSE)</f>
        <v>#N/A</v>
      </c>
      <c r="K59" s="24">
        <v>3601</v>
      </c>
      <c r="L59" s="108"/>
      <c r="M59" t="s">
        <v>138</v>
      </c>
      <c r="N59" s="107"/>
      <c r="O59" s="109">
        <f t="shared" si="1"/>
        <v>0</v>
      </c>
      <c r="P59" s="107"/>
    </row>
    <row r="60" spans="1:16" ht="17.45" customHeight="1" x14ac:dyDescent="0.2">
      <c r="A60" s="118"/>
      <c r="B60" s="119"/>
      <c r="C60" s="120"/>
      <c r="D60" s="132"/>
      <c r="E60" s="118"/>
      <c r="F60" s="125"/>
      <c r="G60" s="126"/>
      <c r="H60" s="127"/>
      <c r="J60" t="e">
        <f>VLOOKUP(A60,'Composition portefeuille'!$B$2:$D$5,3,FALSE)</f>
        <v>#N/A</v>
      </c>
      <c r="K60" s="24">
        <v>3601</v>
      </c>
      <c r="L60" s="108"/>
      <c r="M60" t="s">
        <v>138</v>
      </c>
      <c r="N60" s="107"/>
      <c r="O60" s="109">
        <f t="shared" si="1"/>
        <v>0</v>
      </c>
      <c r="P60" s="107"/>
    </row>
    <row r="61" spans="1:16" ht="17.45" customHeight="1" x14ac:dyDescent="0.2">
      <c r="A61" s="118"/>
      <c r="B61" s="119"/>
      <c r="C61" s="120"/>
      <c r="D61" s="132"/>
      <c r="E61" s="118"/>
      <c r="F61" s="125"/>
      <c r="G61" s="126"/>
      <c r="H61" s="127"/>
      <c r="J61" t="e">
        <f>VLOOKUP(A61,'Composition portefeuille'!$B$2:$D$5,3,FALSE)</f>
        <v>#N/A</v>
      </c>
      <c r="K61" s="24">
        <v>3601</v>
      </c>
      <c r="L61" s="108"/>
      <c r="M61" t="s">
        <v>138</v>
      </c>
      <c r="N61" s="107"/>
      <c r="O61" s="109">
        <f t="shared" si="1"/>
        <v>0</v>
      </c>
      <c r="P61" s="107"/>
    </row>
    <row r="62" spans="1:16" ht="17.45" customHeight="1" x14ac:dyDescent="0.2">
      <c r="A62" s="118"/>
      <c r="B62" s="119"/>
      <c r="C62" s="120"/>
      <c r="D62" s="132"/>
      <c r="E62" s="118"/>
      <c r="F62" s="125"/>
      <c r="G62" s="126"/>
      <c r="H62" s="127"/>
      <c r="J62" t="e">
        <f>VLOOKUP(A62,'Composition portefeuille'!$B$2:$D$5,3,FALSE)</f>
        <v>#N/A</v>
      </c>
      <c r="K62" s="24">
        <v>3601</v>
      </c>
      <c r="L62" s="108"/>
      <c r="M62" t="s">
        <v>138</v>
      </c>
      <c r="N62" s="107"/>
      <c r="O62" s="109">
        <f t="shared" si="1"/>
        <v>0</v>
      </c>
      <c r="P62" s="107"/>
    </row>
    <row r="63" spans="1:16" ht="17.45" customHeight="1" x14ac:dyDescent="0.2">
      <c r="A63" s="118"/>
      <c r="B63" s="119"/>
      <c r="C63" s="120"/>
      <c r="D63" s="132"/>
      <c r="E63" s="118"/>
      <c r="F63" s="125"/>
      <c r="G63" s="126"/>
      <c r="H63" s="127"/>
      <c r="J63" t="e">
        <f>VLOOKUP(A63,'Composition portefeuille'!$B$2:$D$5,3,FALSE)</f>
        <v>#N/A</v>
      </c>
      <c r="K63" s="24">
        <v>3601</v>
      </c>
      <c r="L63" s="108"/>
      <c r="M63" t="s">
        <v>138</v>
      </c>
      <c r="N63" s="107"/>
      <c r="O63" s="109">
        <f t="shared" si="1"/>
        <v>0</v>
      </c>
      <c r="P63" s="107"/>
    </row>
    <row r="64" spans="1:16" ht="17.45" customHeight="1" x14ac:dyDescent="0.2">
      <c r="A64" s="118"/>
      <c r="B64" s="119"/>
      <c r="C64" s="120"/>
      <c r="D64" s="132"/>
      <c r="E64" s="118"/>
      <c r="F64" s="125"/>
      <c r="G64" s="126"/>
      <c r="H64" s="127"/>
      <c r="J64" t="e">
        <f>VLOOKUP(A64,'Composition portefeuille'!$B$2:$D$5,3,FALSE)</f>
        <v>#N/A</v>
      </c>
      <c r="K64" s="24">
        <v>3601</v>
      </c>
      <c r="L64" s="108"/>
      <c r="M64" t="s">
        <v>138</v>
      </c>
      <c r="N64" s="107"/>
      <c r="O64" s="109">
        <f t="shared" si="1"/>
        <v>0</v>
      </c>
      <c r="P64" s="107"/>
    </row>
    <row r="65" spans="1:16" ht="17.45" customHeight="1" x14ac:dyDescent="0.2">
      <c r="A65" s="118"/>
      <c r="B65" s="119"/>
      <c r="C65" s="120"/>
      <c r="D65" s="132"/>
      <c r="E65" s="118"/>
      <c r="F65" s="125"/>
      <c r="G65" s="126"/>
      <c r="H65" s="127"/>
      <c r="J65" t="e">
        <f>VLOOKUP(A65,'Composition portefeuille'!$B$2:$D$5,3,FALSE)</f>
        <v>#N/A</v>
      </c>
      <c r="K65" s="24">
        <v>3601</v>
      </c>
      <c r="L65" s="108"/>
      <c r="M65" t="s">
        <v>138</v>
      </c>
      <c r="N65" s="107"/>
      <c r="O65" s="109">
        <f t="shared" si="1"/>
        <v>0</v>
      </c>
      <c r="P65" s="107"/>
    </row>
    <row r="66" spans="1:16" ht="17.45" customHeight="1" x14ac:dyDescent="0.2">
      <c r="A66" s="118"/>
      <c r="B66" s="119"/>
      <c r="C66" s="120"/>
      <c r="D66" s="132"/>
      <c r="E66" s="118"/>
      <c r="F66" s="125"/>
      <c r="G66" s="126"/>
      <c r="H66" s="127"/>
      <c r="J66" t="e">
        <f>VLOOKUP(A66,'Composition portefeuille'!$B$2:$D$5,3,FALSE)</f>
        <v>#N/A</v>
      </c>
      <c r="K66" s="24">
        <v>3601</v>
      </c>
      <c r="L66" s="108"/>
      <c r="M66" t="s">
        <v>138</v>
      </c>
      <c r="N66" s="107"/>
      <c r="O66" s="109">
        <f t="shared" ref="O66:O100" si="2">G66</f>
        <v>0</v>
      </c>
      <c r="P66" s="107"/>
    </row>
    <row r="67" spans="1:16" ht="17.45" customHeight="1" x14ac:dyDescent="0.2">
      <c r="A67" s="118"/>
      <c r="B67" s="119"/>
      <c r="C67" s="120"/>
      <c r="D67" s="132"/>
      <c r="E67" s="118"/>
      <c r="F67" s="125"/>
      <c r="G67" s="126"/>
      <c r="H67" s="127"/>
      <c r="J67" t="e">
        <f>VLOOKUP(A67,'Composition portefeuille'!$B$2:$D$5,3,FALSE)</f>
        <v>#N/A</v>
      </c>
      <c r="K67" s="24">
        <v>3601</v>
      </c>
      <c r="L67" s="108"/>
      <c r="M67" t="s">
        <v>138</v>
      </c>
      <c r="N67" s="107"/>
      <c r="O67" s="109">
        <f t="shared" si="2"/>
        <v>0</v>
      </c>
      <c r="P67" s="107"/>
    </row>
    <row r="68" spans="1:16" ht="17.45" customHeight="1" x14ac:dyDescent="0.2">
      <c r="A68" s="118"/>
      <c r="B68" s="119"/>
      <c r="C68" s="120"/>
      <c r="D68" s="132"/>
      <c r="E68" s="118"/>
      <c r="F68" s="125"/>
      <c r="G68" s="126"/>
      <c r="H68" s="127"/>
      <c r="J68" t="e">
        <f>VLOOKUP(A68,'Composition portefeuille'!$B$2:$D$5,3,FALSE)</f>
        <v>#N/A</v>
      </c>
      <c r="K68" s="24">
        <v>3601</v>
      </c>
      <c r="L68" s="108"/>
      <c r="M68" t="s">
        <v>138</v>
      </c>
      <c r="N68" s="107"/>
      <c r="O68" s="109">
        <f t="shared" si="2"/>
        <v>0</v>
      </c>
      <c r="P68" s="107"/>
    </row>
    <row r="69" spans="1:16" ht="17.45" customHeight="1" x14ac:dyDescent="0.2">
      <c r="A69" s="118"/>
      <c r="B69" s="119"/>
      <c r="C69" s="120"/>
      <c r="D69" s="132"/>
      <c r="E69" s="118"/>
      <c r="F69" s="125"/>
      <c r="G69" s="126"/>
      <c r="H69" s="127"/>
      <c r="J69" t="e">
        <f>VLOOKUP(A69,'Composition portefeuille'!$B$2:$D$5,3,FALSE)</f>
        <v>#N/A</v>
      </c>
      <c r="K69" s="24">
        <v>3601</v>
      </c>
      <c r="L69" s="108"/>
      <c r="M69" t="s">
        <v>138</v>
      </c>
      <c r="N69" s="107"/>
      <c r="O69" s="109">
        <f t="shared" si="2"/>
        <v>0</v>
      </c>
      <c r="P69" s="107"/>
    </row>
    <row r="70" spans="1:16" ht="17.45" customHeight="1" x14ac:dyDescent="0.2">
      <c r="A70" s="118"/>
      <c r="B70" s="119"/>
      <c r="C70" s="120"/>
      <c r="D70" s="132"/>
      <c r="E70" s="118"/>
      <c r="F70" s="125"/>
      <c r="G70" s="126"/>
      <c r="H70" s="127"/>
      <c r="J70" t="e">
        <f>VLOOKUP(A70,'Composition portefeuille'!$B$2:$D$5,3,FALSE)</f>
        <v>#N/A</v>
      </c>
      <c r="K70" s="24">
        <v>3601</v>
      </c>
      <c r="L70" s="108"/>
      <c r="M70" t="s">
        <v>138</v>
      </c>
      <c r="N70" s="107"/>
      <c r="O70" s="109">
        <f t="shared" si="2"/>
        <v>0</v>
      </c>
      <c r="P70" s="107"/>
    </row>
    <row r="71" spans="1:16" ht="17.45" customHeight="1" x14ac:dyDescent="0.2">
      <c r="A71" s="118"/>
      <c r="B71" s="119"/>
      <c r="C71" s="120"/>
      <c r="D71" s="132"/>
      <c r="E71" s="118"/>
      <c r="F71" s="125"/>
      <c r="G71" s="126"/>
      <c r="H71" s="127"/>
      <c r="J71" t="e">
        <f>VLOOKUP(A71,'Composition portefeuille'!$B$2:$D$5,3,FALSE)</f>
        <v>#N/A</v>
      </c>
      <c r="K71" s="24">
        <v>3601</v>
      </c>
      <c r="L71" s="108"/>
      <c r="M71" t="s">
        <v>138</v>
      </c>
      <c r="N71" s="107"/>
      <c r="O71" s="109">
        <f t="shared" si="2"/>
        <v>0</v>
      </c>
      <c r="P71" s="107"/>
    </row>
    <row r="72" spans="1:16" ht="17.45" customHeight="1" x14ac:dyDescent="0.2">
      <c r="A72" s="118"/>
      <c r="B72" s="119"/>
      <c r="C72" s="120"/>
      <c r="D72" s="132"/>
      <c r="E72" s="118"/>
      <c r="F72" s="125"/>
      <c r="G72" s="126"/>
      <c r="H72" s="127"/>
      <c r="J72" t="e">
        <f>VLOOKUP(A72,'Composition portefeuille'!$B$2:$D$5,3,FALSE)</f>
        <v>#N/A</v>
      </c>
      <c r="K72" s="24">
        <v>3601</v>
      </c>
      <c r="L72" s="108"/>
      <c r="M72" t="s">
        <v>138</v>
      </c>
      <c r="N72" s="107"/>
      <c r="O72" s="109">
        <f t="shared" si="2"/>
        <v>0</v>
      </c>
      <c r="P72" s="107"/>
    </row>
    <row r="73" spans="1:16" ht="17.45" customHeight="1" x14ac:dyDescent="0.2">
      <c r="A73" s="118"/>
      <c r="B73" s="119"/>
      <c r="C73" s="120"/>
      <c r="D73" s="132"/>
      <c r="E73" s="118"/>
      <c r="F73" s="125"/>
      <c r="G73" s="126"/>
      <c r="H73" s="127"/>
      <c r="J73" t="e">
        <f>VLOOKUP(A73,'Composition portefeuille'!$B$2:$D$5,3,FALSE)</f>
        <v>#N/A</v>
      </c>
      <c r="K73" s="24">
        <v>3601</v>
      </c>
      <c r="L73" s="108"/>
      <c r="M73" t="s">
        <v>138</v>
      </c>
      <c r="N73" s="107"/>
      <c r="O73" s="109">
        <f t="shared" si="2"/>
        <v>0</v>
      </c>
      <c r="P73" s="107"/>
    </row>
    <row r="74" spans="1:16" ht="17.45" customHeight="1" x14ac:dyDescent="0.2">
      <c r="A74" s="118"/>
      <c r="B74" s="119"/>
      <c r="C74" s="120"/>
      <c r="D74" s="132"/>
      <c r="E74" s="118"/>
      <c r="F74" s="125"/>
      <c r="G74" s="126"/>
      <c r="H74" s="127"/>
      <c r="J74" t="e">
        <f>VLOOKUP(A74,'Composition portefeuille'!$B$2:$D$5,3,FALSE)</f>
        <v>#N/A</v>
      </c>
      <c r="K74" s="24">
        <v>3601</v>
      </c>
      <c r="L74" s="108"/>
      <c r="M74" t="s">
        <v>138</v>
      </c>
      <c r="N74" s="107"/>
      <c r="O74" s="109">
        <f t="shared" si="2"/>
        <v>0</v>
      </c>
      <c r="P74" s="107"/>
    </row>
    <row r="75" spans="1:16" ht="17.45" customHeight="1" x14ac:dyDescent="0.2">
      <c r="A75" s="118"/>
      <c r="B75" s="119"/>
      <c r="C75" s="120"/>
      <c r="D75" s="132"/>
      <c r="E75" s="118"/>
      <c r="F75" s="125"/>
      <c r="G75" s="126"/>
      <c r="H75" s="127"/>
      <c r="J75" t="e">
        <f>VLOOKUP(A75,'Composition portefeuille'!$B$2:$D$5,3,FALSE)</f>
        <v>#N/A</v>
      </c>
      <c r="K75" s="24">
        <v>3601</v>
      </c>
      <c r="L75" s="108"/>
      <c r="M75" t="s">
        <v>138</v>
      </c>
      <c r="N75" s="107"/>
      <c r="O75" s="109">
        <f t="shared" si="2"/>
        <v>0</v>
      </c>
      <c r="P75" s="107"/>
    </row>
    <row r="76" spans="1:16" ht="17.45" customHeight="1" x14ac:dyDescent="0.2">
      <c r="A76" s="118"/>
      <c r="B76" s="119"/>
      <c r="C76" s="120"/>
      <c r="D76" s="132"/>
      <c r="E76" s="118"/>
      <c r="F76" s="125"/>
      <c r="G76" s="126"/>
      <c r="H76" s="127"/>
      <c r="J76" t="e">
        <f>VLOOKUP(A76,'Composition portefeuille'!$B$2:$D$5,3,FALSE)</f>
        <v>#N/A</v>
      </c>
      <c r="K76" s="24">
        <v>3601</v>
      </c>
      <c r="L76" s="108"/>
      <c r="M76" t="s">
        <v>138</v>
      </c>
      <c r="N76" s="107"/>
      <c r="O76" s="109">
        <f t="shared" si="2"/>
        <v>0</v>
      </c>
      <c r="P76" s="107"/>
    </row>
    <row r="77" spans="1:16" ht="17.45" customHeight="1" x14ac:dyDescent="0.2">
      <c r="A77" s="118"/>
      <c r="B77" s="119"/>
      <c r="C77" s="120"/>
      <c r="D77" s="132"/>
      <c r="E77" s="118"/>
      <c r="F77" s="125"/>
      <c r="G77" s="126"/>
      <c r="H77" s="127"/>
      <c r="J77" t="e">
        <f>VLOOKUP(A77,'Composition portefeuille'!$B$2:$D$5,3,FALSE)</f>
        <v>#N/A</v>
      </c>
      <c r="K77" s="24">
        <v>3601</v>
      </c>
      <c r="L77" s="108"/>
      <c r="M77" t="s">
        <v>138</v>
      </c>
      <c r="N77" s="107"/>
      <c r="O77" s="109">
        <f t="shared" si="2"/>
        <v>0</v>
      </c>
      <c r="P77" s="107"/>
    </row>
    <row r="78" spans="1:16" ht="17.45" customHeight="1" x14ac:dyDescent="0.2">
      <c r="A78" s="118"/>
      <c r="B78" s="119"/>
      <c r="C78" s="120"/>
      <c r="D78" s="132"/>
      <c r="E78" s="118"/>
      <c r="F78" s="125"/>
      <c r="G78" s="126"/>
      <c r="H78" s="127"/>
      <c r="J78" t="e">
        <f>VLOOKUP(A78,'Composition portefeuille'!$B$2:$D$5,3,FALSE)</f>
        <v>#N/A</v>
      </c>
      <c r="K78" s="24">
        <v>3601</v>
      </c>
      <c r="L78" s="108"/>
      <c r="M78" t="s">
        <v>138</v>
      </c>
      <c r="N78" s="107"/>
      <c r="O78" s="109">
        <f t="shared" si="2"/>
        <v>0</v>
      </c>
      <c r="P78" s="107"/>
    </row>
    <row r="79" spans="1:16" ht="17.45" customHeight="1" x14ac:dyDescent="0.2">
      <c r="A79" s="118"/>
      <c r="B79" s="119"/>
      <c r="C79" s="120"/>
      <c r="D79" s="132"/>
      <c r="E79" s="118"/>
      <c r="F79" s="125"/>
      <c r="G79" s="126"/>
      <c r="H79" s="127"/>
      <c r="J79" t="e">
        <f>VLOOKUP(A79,'Composition portefeuille'!$B$2:$D$5,3,FALSE)</f>
        <v>#N/A</v>
      </c>
      <c r="K79" s="24">
        <v>3601</v>
      </c>
      <c r="L79" s="108"/>
      <c r="M79" t="s">
        <v>138</v>
      </c>
      <c r="N79" s="107"/>
      <c r="O79" s="109">
        <f t="shared" si="2"/>
        <v>0</v>
      </c>
      <c r="P79" s="107"/>
    </row>
    <row r="80" spans="1:16" ht="17.45" customHeight="1" x14ac:dyDescent="0.2">
      <c r="A80" s="118"/>
      <c r="B80" s="119"/>
      <c r="C80" s="120"/>
      <c r="D80" s="132"/>
      <c r="E80" s="118"/>
      <c r="F80" s="125"/>
      <c r="G80" s="126"/>
      <c r="H80" s="127"/>
      <c r="J80" t="e">
        <f>VLOOKUP(A80,'Composition portefeuille'!$B$2:$D$5,3,FALSE)</f>
        <v>#N/A</v>
      </c>
      <c r="K80" s="24">
        <v>3601</v>
      </c>
      <c r="L80" s="108"/>
      <c r="M80" t="s">
        <v>138</v>
      </c>
      <c r="N80" s="107"/>
      <c r="O80" s="109">
        <f t="shared" si="2"/>
        <v>0</v>
      </c>
      <c r="P80" s="107"/>
    </row>
    <row r="81" spans="1:16" ht="17.45" customHeight="1" x14ac:dyDescent="0.2">
      <c r="A81" s="118"/>
      <c r="B81" s="119"/>
      <c r="C81" s="120"/>
      <c r="D81" s="132"/>
      <c r="E81" s="118"/>
      <c r="F81" s="125"/>
      <c r="G81" s="126"/>
      <c r="H81" s="127"/>
      <c r="J81" t="e">
        <f>VLOOKUP(A81,'Composition portefeuille'!$B$2:$D$5,3,FALSE)</f>
        <v>#N/A</v>
      </c>
      <c r="K81" s="24">
        <v>3601</v>
      </c>
      <c r="L81" s="108"/>
      <c r="M81" t="s">
        <v>138</v>
      </c>
      <c r="N81" s="107"/>
      <c r="O81" s="109">
        <f t="shared" si="2"/>
        <v>0</v>
      </c>
      <c r="P81" s="107"/>
    </row>
    <row r="82" spans="1:16" ht="17.45" customHeight="1" x14ac:dyDescent="0.2">
      <c r="A82" s="118"/>
      <c r="B82" s="119"/>
      <c r="C82" s="120"/>
      <c r="D82" s="132"/>
      <c r="E82" s="118"/>
      <c r="F82" s="125"/>
      <c r="G82" s="126"/>
      <c r="H82" s="127"/>
      <c r="J82" t="e">
        <f>VLOOKUP(A82,'Composition portefeuille'!$B$2:$D$5,3,FALSE)</f>
        <v>#N/A</v>
      </c>
      <c r="K82" s="24">
        <v>3601</v>
      </c>
      <c r="L82" s="108"/>
      <c r="M82" t="s">
        <v>138</v>
      </c>
      <c r="N82" s="107"/>
      <c r="O82" s="109">
        <f t="shared" si="2"/>
        <v>0</v>
      </c>
      <c r="P82" s="107"/>
    </row>
    <row r="83" spans="1:16" ht="17.45" customHeight="1" x14ac:dyDescent="0.2">
      <c r="A83" s="118"/>
      <c r="B83" s="119"/>
      <c r="C83" s="120"/>
      <c r="D83" s="132"/>
      <c r="E83" s="118"/>
      <c r="F83" s="125"/>
      <c r="G83" s="126"/>
      <c r="H83" s="127"/>
      <c r="J83" t="e">
        <f>VLOOKUP(A83,'Composition portefeuille'!$B$2:$D$5,3,FALSE)</f>
        <v>#N/A</v>
      </c>
      <c r="K83" s="24">
        <v>3601</v>
      </c>
      <c r="L83" s="108"/>
      <c r="M83" t="s">
        <v>138</v>
      </c>
      <c r="N83" s="107"/>
      <c r="O83" s="109">
        <f t="shared" si="2"/>
        <v>0</v>
      </c>
      <c r="P83" s="107"/>
    </row>
    <row r="84" spans="1:16" ht="17.45" customHeight="1" x14ac:dyDescent="0.2">
      <c r="A84" s="118"/>
      <c r="B84" s="119"/>
      <c r="C84" s="120"/>
      <c r="D84" s="132"/>
      <c r="E84" s="118"/>
      <c r="F84" s="125"/>
      <c r="G84" s="126"/>
      <c r="H84" s="127"/>
      <c r="J84" t="e">
        <f>VLOOKUP(A84,'Composition portefeuille'!$B$2:$D$5,3,FALSE)</f>
        <v>#N/A</v>
      </c>
      <c r="K84" s="24">
        <v>3601</v>
      </c>
      <c r="L84" s="108"/>
      <c r="M84" t="s">
        <v>138</v>
      </c>
      <c r="N84" s="107"/>
      <c r="O84" s="109">
        <f t="shared" si="2"/>
        <v>0</v>
      </c>
      <c r="P84" s="107"/>
    </row>
    <row r="85" spans="1:16" ht="17.45" customHeight="1" x14ac:dyDescent="0.2">
      <c r="A85" s="118"/>
      <c r="B85" s="119"/>
      <c r="C85" s="120"/>
      <c r="D85" s="132"/>
      <c r="E85" s="118"/>
      <c r="F85" s="125"/>
      <c r="G85" s="126"/>
      <c r="H85" s="127"/>
      <c r="J85" t="e">
        <f>VLOOKUP(A85,'Composition portefeuille'!$B$2:$D$5,3,FALSE)</f>
        <v>#N/A</v>
      </c>
      <c r="K85" s="24">
        <v>3601</v>
      </c>
      <c r="L85" s="108"/>
      <c r="M85" t="s">
        <v>138</v>
      </c>
      <c r="N85" s="107"/>
      <c r="O85" s="109">
        <f t="shared" si="2"/>
        <v>0</v>
      </c>
      <c r="P85" s="107"/>
    </row>
    <row r="86" spans="1:16" ht="17.45" customHeight="1" x14ac:dyDescent="0.2">
      <c r="A86" s="118"/>
      <c r="B86" s="119"/>
      <c r="C86" s="120"/>
      <c r="D86" s="132"/>
      <c r="E86" s="118"/>
      <c r="F86" s="125"/>
      <c r="G86" s="126"/>
      <c r="H86" s="127"/>
      <c r="J86" t="e">
        <f>VLOOKUP(A86,'Composition portefeuille'!$B$2:$D$5,3,FALSE)</f>
        <v>#N/A</v>
      </c>
      <c r="K86" s="24">
        <v>3601</v>
      </c>
      <c r="L86" s="108"/>
      <c r="M86" t="s">
        <v>138</v>
      </c>
      <c r="N86" s="107"/>
      <c r="O86" s="109">
        <f t="shared" si="2"/>
        <v>0</v>
      </c>
      <c r="P86" s="107"/>
    </row>
    <row r="87" spans="1:16" ht="17.45" customHeight="1" x14ac:dyDescent="0.2">
      <c r="A87" s="118"/>
      <c r="B87" s="119"/>
      <c r="C87" s="120"/>
      <c r="D87" s="132"/>
      <c r="E87" s="118"/>
      <c r="F87" s="125"/>
      <c r="G87" s="126"/>
      <c r="H87" s="127"/>
      <c r="J87" t="e">
        <f>VLOOKUP(A87,'Composition portefeuille'!$B$2:$D$5,3,FALSE)</f>
        <v>#N/A</v>
      </c>
      <c r="K87" s="24">
        <v>3601</v>
      </c>
      <c r="L87" s="108"/>
      <c r="M87" t="s">
        <v>138</v>
      </c>
      <c r="N87" s="107"/>
      <c r="O87" s="109">
        <f t="shared" si="2"/>
        <v>0</v>
      </c>
      <c r="P87" s="107"/>
    </row>
    <row r="88" spans="1:16" ht="17.45" customHeight="1" x14ac:dyDescent="0.2">
      <c r="A88" s="118"/>
      <c r="B88" s="119"/>
      <c r="C88" s="120"/>
      <c r="D88" s="132"/>
      <c r="E88" s="118"/>
      <c r="F88" s="125"/>
      <c r="G88" s="126"/>
      <c r="H88" s="127"/>
      <c r="J88" t="e">
        <f>VLOOKUP(A88,'Composition portefeuille'!$B$2:$D$5,3,FALSE)</f>
        <v>#N/A</v>
      </c>
      <c r="K88" s="24">
        <v>3601</v>
      </c>
      <c r="L88" s="108"/>
      <c r="M88" t="s">
        <v>138</v>
      </c>
      <c r="N88" s="107"/>
      <c r="O88" s="109">
        <f t="shared" si="2"/>
        <v>0</v>
      </c>
      <c r="P88" s="107"/>
    </row>
    <row r="89" spans="1:16" ht="17.45" customHeight="1" x14ac:dyDescent="0.2">
      <c r="A89" s="118"/>
      <c r="B89" s="119"/>
      <c r="C89" s="120"/>
      <c r="D89" s="132"/>
      <c r="E89" s="118"/>
      <c r="F89" s="125"/>
      <c r="G89" s="126"/>
      <c r="H89" s="127"/>
      <c r="J89" t="e">
        <f>VLOOKUP(A89,'Composition portefeuille'!$B$2:$D$5,3,FALSE)</f>
        <v>#N/A</v>
      </c>
      <c r="K89" s="24">
        <v>3601</v>
      </c>
      <c r="L89" s="108"/>
      <c r="M89" t="s">
        <v>138</v>
      </c>
      <c r="N89" s="107"/>
      <c r="O89" s="109">
        <f t="shared" si="2"/>
        <v>0</v>
      </c>
      <c r="P89" s="107"/>
    </row>
    <row r="90" spans="1:16" ht="17.45" customHeight="1" x14ac:dyDescent="0.2">
      <c r="A90" s="118"/>
      <c r="B90" s="119"/>
      <c r="C90" s="120"/>
      <c r="D90" s="132"/>
      <c r="E90" s="118"/>
      <c r="F90" s="125"/>
      <c r="G90" s="126"/>
      <c r="H90" s="127"/>
      <c r="J90" t="e">
        <f>VLOOKUP(A90,'Composition portefeuille'!$B$2:$D$5,3,FALSE)</f>
        <v>#N/A</v>
      </c>
      <c r="K90" s="24">
        <v>3601</v>
      </c>
      <c r="L90" s="108"/>
      <c r="M90" t="s">
        <v>138</v>
      </c>
      <c r="N90" s="107"/>
      <c r="O90" s="109">
        <f t="shared" si="2"/>
        <v>0</v>
      </c>
      <c r="P90" s="107"/>
    </row>
    <row r="91" spans="1:16" ht="17.45" customHeight="1" x14ac:dyDescent="0.2">
      <c r="A91" s="118"/>
      <c r="B91" s="119"/>
      <c r="C91" s="120"/>
      <c r="D91" s="132"/>
      <c r="E91" s="118"/>
      <c r="F91" s="125"/>
      <c r="G91" s="126"/>
      <c r="H91" s="127"/>
      <c r="J91" t="e">
        <f>VLOOKUP(A91,'Composition portefeuille'!$B$2:$D$5,3,FALSE)</f>
        <v>#N/A</v>
      </c>
      <c r="K91" s="24">
        <v>3601</v>
      </c>
      <c r="L91" s="108"/>
      <c r="M91" t="s">
        <v>138</v>
      </c>
      <c r="N91" s="107"/>
      <c r="O91" s="109">
        <f t="shared" si="2"/>
        <v>0</v>
      </c>
      <c r="P91" s="107"/>
    </row>
    <row r="92" spans="1:16" ht="17.45" customHeight="1" x14ac:dyDescent="0.2">
      <c r="A92" s="118"/>
      <c r="B92" s="119"/>
      <c r="C92" s="120"/>
      <c r="D92" s="132"/>
      <c r="E92" s="118"/>
      <c r="F92" s="125"/>
      <c r="G92" s="126"/>
      <c r="H92" s="127"/>
      <c r="J92" t="e">
        <f>VLOOKUP(A92,'Composition portefeuille'!$B$2:$D$5,3,FALSE)</f>
        <v>#N/A</v>
      </c>
      <c r="K92" s="24">
        <v>3601</v>
      </c>
      <c r="L92" s="108"/>
      <c r="M92" t="s">
        <v>138</v>
      </c>
      <c r="N92" s="107"/>
      <c r="O92" s="109">
        <f t="shared" si="2"/>
        <v>0</v>
      </c>
      <c r="P92" s="107"/>
    </row>
    <row r="93" spans="1:16" ht="17.45" customHeight="1" x14ac:dyDescent="0.2">
      <c r="A93" s="118"/>
      <c r="B93" s="119"/>
      <c r="C93" s="120"/>
      <c r="D93" s="132"/>
      <c r="E93" s="118"/>
      <c r="F93" s="125"/>
      <c r="G93" s="126"/>
      <c r="H93" s="127"/>
      <c r="J93" t="e">
        <f>VLOOKUP(A93,'Composition portefeuille'!$B$2:$D$5,3,FALSE)</f>
        <v>#N/A</v>
      </c>
      <c r="K93" s="24">
        <v>3601</v>
      </c>
      <c r="L93" s="108"/>
      <c r="M93" t="s">
        <v>138</v>
      </c>
      <c r="N93" s="107"/>
      <c r="O93" s="109">
        <f t="shared" si="2"/>
        <v>0</v>
      </c>
      <c r="P93" s="107"/>
    </row>
    <row r="94" spans="1:16" ht="17.45" customHeight="1" x14ac:dyDescent="0.2">
      <c r="A94" s="118"/>
      <c r="B94" s="119"/>
      <c r="C94" s="120"/>
      <c r="D94" s="132"/>
      <c r="E94" s="118"/>
      <c r="F94" s="125"/>
      <c r="G94" s="126"/>
      <c r="H94" s="127"/>
      <c r="J94" t="e">
        <f>VLOOKUP(A94,'Composition portefeuille'!$B$2:$D$5,3,FALSE)</f>
        <v>#N/A</v>
      </c>
      <c r="K94" s="24">
        <v>3601</v>
      </c>
      <c r="L94" s="108"/>
      <c r="M94" t="s">
        <v>138</v>
      </c>
      <c r="N94" s="107"/>
      <c r="O94" s="109">
        <f t="shared" si="2"/>
        <v>0</v>
      </c>
      <c r="P94" s="107"/>
    </row>
    <row r="95" spans="1:16" ht="17.45" customHeight="1" x14ac:dyDescent="0.2">
      <c r="A95" s="118"/>
      <c r="B95" s="119"/>
      <c r="C95" s="120"/>
      <c r="D95" s="132"/>
      <c r="E95" s="118"/>
      <c r="F95" s="125"/>
      <c r="G95" s="126"/>
      <c r="H95" s="127"/>
      <c r="J95" t="e">
        <f>VLOOKUP(A95,'Composition portefeuille'!$B$2:$D$5,3,FALSE)</f>
        <v>#N/A</v>
      </c>
      <c r="K95" s="24">
        <v>3601</v>
      </c>
      <c r="L95" s="108"/>
      <c r="M95" t="s">
        <v>138</v>
      </c>
      <c r="N95" s="107"/>
      <c r="O95" s="109">
        <f t="shared" si="2"/>
        <v>0</v>
      </c>
      <c r="P95" s="107"/>
    </row>
    <row r="96" spans="1:16" ht="17.45" customHeight="1" x14ac:dyDescent="0.2">
      <c r="A96" s="118"/>
      <c r="B96" s="119"/>
      <c r="C96" s="120"/>
      <c r="D96" s="132"/>
      <c r="E96" s="118"/>
      <c r="F96" s="125"/>
      <c r="G96" s="126"/>
      <c r="H96" s="127"/>
      <c r="J96" t="e">
        <f>VLOOKUP(A96,'Composition portefeuille'!$B$2:$D$5,3,FALSE)</f>
        <v>#N/A</v>
      </c>
      <c r="K96" s="24">
        <v>3601</v>
      </c>
      <c r="L96" s="108"/>
      <c r="M96" t="s">
        <v>138</v>
      </c>
      <c r="N96" s="107"/>
      <c r="O96" s="109">
        <f t="shared" si="2"/>
        <v>0</v>
      </c>
      <c r="P96" s="107"/>
    </row>
    <row r="97" spans="1:16" ht="17.45" customHeight="1" x14ac:dyDescent="0.2">
      <c r="A97" s="118"/>
      <c r="B97" s="119"/>
      <c r="C97" s="120"/>
      <c r="D97" s="132"/>
      <c r="E97" s="118"/>
      <c r="F97" s="125"/>
      <c r="G97" s="126"/>
      <c r="H97" s="127"/>
      <c r="J97" t="e">
        <f>VLOOKUP(A97,'Composition portefeuille'!$B$2:$D$5,3,FALSE)</f>
        <v>#N/A</v>
      </c>
      <c r="K97" s="24">
        <v>3601</v>
      </c>
      <c r="L97" s="108"/>
      <c r="M97" t="s">
        <v>138</v>
      </c>
      <c r="N97" s="107"/>
      <c r="O97" s="109">
        <f t="shared" si="2"/>
        <v>0</v>
      </c>
      <c r="P97" s="107"/>
    </row>
    <row r="98" spans="1:16" ht="17.45" customHeight="1" x14ac:dyDescent="0.2">
      <c r="A98" s="118"/>
      <c r="B98" s="119"/>
      <c r="C98" s="120"/>
      <c r="D98" s="132"/>
      <c r="E98" s="118"/>
      <c r="F98" s="125"/>
      <c r="G98" s="126"/>
      <c r="H98" s="127"/>
      <c r="J98" t="e">
        <f>VLOOKUP(A98,'Composition portefeuille'!$B$2:$D$5,3,FALSE)</f>
        <v>#N/A</v>
      </c>
      <c r="K98" s="24">
        <v>3601</v>
      </c>
      <c r="L98" s="108"/>
      <c r="M98" t="s">
        <v>138</v>
      </c>
      <c r="N98" s="107"/>
      <c r="O98" s="109">
        <f t="shared" si="2"/>
        <v>0</v>
      </c>
      <c r="P98" s="107"/>
    </row>
    <row r="99" spans="1:16" ht="17.45" customHeight="1" x14ac:dyDescent="0.2">
      <c r="A99" s="118"/>
      <c r="B99" s="119"/>
      <c r="C99" s="120"/>
      <c r="D99" s="132"/>
      <c r="E99" s="118"/>
      <c r="F99" s="125"/>
      <c r="G99" s="126"/>
      <c r="H99" s="127"/>
      <c r="J99" t="e">
        <f>VLOOKUP(A99,'Composition portefeuille'!$B$2:$D$5,3,FALSE)</f>
        <v>#N/A</v>
      </c>
      <c r="K99" s="24">
        <v>3601</v>
      </c>
      <c r="L99" s="108"/>
      <c r="M99" t="s">
        <v>138</v>
      </c>
      <c r="N99" s="107"/>
      <c r="O99" s="109">
        <f t="shared" si="2"/>
        <v>0</v>
      </c>
      <c r="P99" s="107"/>
    </row>
    <row r="100" spans="1:16" ht="17.45" customHeight="1" x14ac:dyDescent="0.2">
      <c r="A100" s="118"/>
      <c r="B100" s="119"/>
      <c r="C100" s="120"/>
      <c r="D100" s="132"/>
      <c r="E100" s="118"/>
      <c r="F100" s="125"/>
      <c r="G100" s="126"/>
      <c r="H100" s="127"/>
      <c r="J100" t="e">
        <f>VLOOKUP(A100,'Composition portefeuille'!$B$2:$D$5,3,FALSE)</f>
        <v>#N/A</v>
      </c>
      <c r="K100" s="24">
        <v>3601</v>
      </c>
      <c r="L100" s="108"/>
      <c r="M100" t="s">
        <v>138</v>
      </c>
      <c r="N100" s="107"/>
      <c r="O100" s="109">
        <f t="shared" si="2"/>
        <v>0</v>
      </c>
      <c r="P100" s="107"/>
    </row>
    <row r="101" spans="1:16" x14ac:dyDescent="0.2">
      <c r="J101" t="str">
        <f>IF(T2&gt;0,'Composition portefeuille'!D2,"")</f>
        <v/>
      </c>
      <c r="K101" s="23" t="str">
        <f>IF(T2&gt;0,2002,"")</f>
        <v/>
      </c>
    </row>
    <row r="102" spans="1:16" x14ac:dyDescent="0.2">
      <c r="J102" t="str">
        <f>IF(T3&gt;0,'Composition portefeuille'!D3,"")</f>
        <v/>
      </c>
      <c r="K102" s="23" t="str">
        <f>IF(T3&gt;0,2002,"")</f>
        <v/>
      </c>
    </row>
    <row r="103" spans="1:16" x14ac:dyDescent="0.2">
      <c r="J103" t="str">
        <f>IF(T4&gt;0,'Composition portefeuille'!D4,"")</f>
        <v/>
      </c>
      <c r="K103" s="23" t="str">
        <f>IF(T4&gt;0,2002,"")</f>
        <v/>
      </c>
    </row>
    <row r="104" spans="1:16" x14ac:dyDescent="0.2">
      <c r="J104" t="str">
        <f>IF(T5&gt;0,'Composition portefeuille'!D5,"")</f>
        <v/>
      </c>
      <c r="K104" s="23" t="str">
        <f>IF(T5&gt;0,2002,"")</f>
        <v/>
      </c>
    </row>
  </sheetData>
  <sheetProtection algorithmName="SHA-512" hashValue="L/5HGtMXUJD2I8mSFfFZN1XJHvHOTjFqQDCWCNr+yhcI17Q56IwmnOwIZbuBhwbr+HF95Un/EW6OFPj7OpVYnw==" saltValue="9iD7hg83ENMkbdqWWB8Tmg==" spinCount="100000" sheet="1" formatRows="0" insertColumns="0" selectLockedCells="1"/>
  <phoneticPr fontId="11" type="noConversion"/>
  <dataValidations count="3">
    <dataValidation type="whole" allowBlank="1" showInputMessage="1" showErrorMessage="1" sqref="G1 G101:G1048576" xr:uid="{F5420A77-7713-4AA1-9EB1-E2F547003FC0}">
      <formula1>30000</formula1>
      <formula2>1000000000</formula2>
    </dataValidation>
    <dataValidation type="whole" allowBlank="1" showInputMessage="1" showErrorMessage="1" sqref="C2:C100" xr:uid="{AA162D0C-40E6-453C-99B9-35D168BEF015}">
      <formula1>0</formula1>
      <formula2>100</formula2>
    </dataValidation>
    <dataValidation type="decimal" operator="greaterThan" allowBlank="1" showInputMessage="1" showErrorMessage="1" sqref="G2:G100" xr:uid="{A6E97A9B-FA71-4EFF-820E-F1DD31AFD0FA}">
      <formula1>30000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A39830A-C02A-4350-BFE7-9B038C7CE69F}">
          <x14:formula1>
            <xm:f>Listes!$E$13:$E$14</xm:f>
          </x14:formula1>
          <xm:sqref>B2:B100</xm:sqref>
        </x14:dataValidation>
        <x14:dataValidation type="list" allowBlank="1" showInputMessage="1" showErrorMessage="1" xr:uid="{6511468B-DD5D-42CB-ACA4-706A917DBD6D}">
          <x14:formula1>
            <xm:f>'Composition portefeuille'!$B$2:$B$5</xm:f>
          </x14:formula1>
          <xm:sqref>A2:A100</xm:sqref>
        </x14:dataValidation>
        <x14:dataValidation type="list" allowBlank="1" showInputMessage="1" showErrorMessage="1" xr:uid="{4D775E24-4D34-42E5-A859-442ACC27C6FC}">
          <x14:formula1>
            <xm:f>'BUDGET TOTAL '!$A$21:$A$23</xm:f>
          </x14:formula1>
          <xm:sqref>D2:D100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1822E-DC37-4744-9BCB-E68692083997}">
  <dimension ref="A1:T104"/>
  <sheetViews>
    <sheetView zoomScaleNormal="100" workbookViewId="0">
      <selection activeCell="G18" sqref="G18"/>
    </sheetView>
  </sheetViews>
  <sheetFormatPr baseColWidth="10" defaultColWidth="10.85546875" defaultRowHeight="12.75" x14ac:dyDescent="0.2"/>
  <cols>
    <col min="1" max="1" width="18.85546875" style="27" bestFit="1" customWidth="1"/>
    <col min="2" max="2" width="12.28515625" style="24" bestFit="1" customWidth="1"/>
    <col min="3" max="3" width="6.7109375" style="24" bestFit="1" customWidth="1"/>
    <col min="4" max="4" width="28.85546875" style="23" bestFit="1" customWidth="1"/>
    <col min="5" max="5" width="20.140625" style="27" bestFit="1" customWidth="1"/>
    <col min="6" max="6" width="24.140625" style="27" bestFit="1" customWidth="1"/>
    <col min="7" max="7" width="13.7109375" style="23" bestFit="1" customWidth="1"/>
    <col min="8" max="8" width="18.7109375" style="23" bestFit="1" customWidth="1"/>
    <col min="9" max="9" width="10.85546875" style="23"/>
    <col min="10" max="10" width="27.85546875" hidden="1" customWidth="1"/>
    <col min="11" max="11" width="20.7109375" style="23" hidden="1" customWidth="1"/>
    <col min="12" max="12" width="17.28515625" style="23" hidden="1" customWidth="1"/>
    <col min="13" max="13" width="79.28515625" style="23" hidden="1" customWidth="1"/>
    <col min="14" max="14" width="10.85546875" style="24" hidden="1" customWidth="1"/>
    <col min="15" max="15" width="13" style="24" hidden="1" customWidth="1"/>
    <col min="16" max="16" width="17.28515625" style="24" hidden="1" customWidth="1"/>
    <col min="17" max="17" width="13.28515625" style="24" hidden="1" customWidth="1"/>
    <col min="18" max="18" width="10.85546875" style="23" hidden="1" customWidth="1"/>
    <col min="19" max="19" width="19.28515625" style="23" hidden="1" customWidth="1"/>
    <col min="20" max="20" width="10.85546875" style="23" hidden="1" customWidth="1"/>
    <col min="21" max="16384" width="10.85546875" style="23"/>
  </cols>
  <sheetData>
    <row r="1" spans="1:20" ht="31.15" customHeight="1" x14ac:dyDescent="0.2">
      <c r="A1" s="25" t="s">
        <v>152</v>
      </c>
      <c r="B1" s="17" t="s">
        <v>14</v>
      </c>
      <c r="C1" s="17" t="s">
        <v>15</v>
      </c>
      <c r="D1" s="17" t="s">
        <v>27</v>
      </c>
      <c r="E1" s="25" t="s">
        <v>157</v>
      </c>
      <c r="F1" s="25" t="s">
        <v>45</v>
      </c>
      <c r="G1" s="17" t="s">
        <v>41</v>
      </c>
      <c r="H1" s="17" t="s">
        <v>42</v>
      </c>
      <c r="J1" s="24" t="s">
        <v>25</v>
      </c>
      <c r="K1" s="24" t="s">
        <v>26</v>
      </c>
      <c r="L1" s="107" t="s">
        <v>27</v>
      </c>
      <c r="M1" s="24" t="s">
        <v>28</v>
      </c>
      <c r="N1" s="107" t="s">
        <v>29</v>
      </c>
      <c r="O1" s="24" t="s">
        <v>24</v>
      </c>
      <c r="P1" s="107" t="s">
        <v>30</v>
      </c>
      <c r="Q1" s="24" t="s">
        <v>31</v>
      </c>
      <c r="S1" s="187" t="s">
        <v>6</v>
      </c>
      <c r="T1" s="187" t="s">
        <v>151</v>
      </c>
    </row>
    <row r="2" spans="1:20" ht="17.45" customHeight="1" x14ac:dyDescent="0.2">
      <c r="A2" s="118"/>
      <c r="B2" s="119"/>
      <c r="C2" s="199"/>
      <c r="D2" s="132"/>
      <c r="E2" s="118"/>
      <c r="F2" s="125"/>
      <c r="G2" s="126"/>
      <c r="H2" s="127"/>
      <c r="J2" t="e">
        <f>VLOOKUP(A2,'Composition portefeuille'!$B$2:$D$5,3,FALSE)</f>
        <v>#N/A</v>
      </c>
      <c r="K2" s="24">
        <v>3602</v>
      </c>
      <c r="L2" s="107"/>
      <c r="M2" t="s">
        <v>150</v>
      </c>
      <c r="N2" s="107"/>
      <c r="O2" s="109">
        <f t="shared" ref="O2:O65" si="0">G2</f>
        <v>0</v>
      </c>
      <c r="P2" s="107"/>
      <c r="S2" s="24">
        <f>'Composition portefeuille'!B2</f>
        <v>0</v>
      </c>
      <c r="T2" s="24">
        <f>COUNTIF($A$2:$A$100,'Composition portefeuille'!B2)</f>
        <v>0</v>
      </c>
    </row>
    <row r="3" spans="1:20" ht="17.45" customHeight="1" x14ac:dyDescent="0.2">
      <c r="A3" s="118"/>
      <c r="B3" s="119"/>
      <c r="C3" s="199"/>
      <c r="D3" s="132"/>
      <c r="E3" s="118"/>
      <c r="F3" s="125"/>
      <c r="G3" s="126"/>
      <c r="H3" s="127"/>
      <c r="J3" t="e">
        <f>VLOOKUP(A3,'Composition portefeuille'!$B$2:$D$5,3,FALSE)</f>
        <v>#N/A</v>
      </c>
      <c r="K3" s="24">
        <v>3602</v>
      </c>
      <c r="L3" s="107"/>
      <c r="M3" t="s">
        <v>150</v>
      </c>
      <c r="N3" s="107"/>
      <c r="O3" s="109">
        <f t="shared" si="0"/>
        <v>0</v>
      </c>
      <c r="P3" s="107"/>
      <c r="S3" s="24">
        <f>'Composition portefeuille'!B3</f>
        <v>0</v>
      </c>
      <c r="T3" s="24">
        <f>COUNTIF($A$2:$A$100,'Composition portefeuille'!B3)</f>
        <v>0</v>
      </c>
    </row>
    <row r="4" spans="1:20" ht="17.45" customHeight="1" x14ac:dyDescent="0.2">
      <c r="A4" s="118"/>
      <c r="B4" s="119"/>
      <c r="C4" s="199"/>
      <c r="D4" s="132"/>
      <c r="E4" s="118"/>
      <c r="F4" s="125"/>
      <c r="G4" s="126"/>
      <c r="H4" s="127"/>
      <c r="J4" t="e">
        <f>VLOOKUP(A4,'Composition portefeuille'!$B$2:$D$5,3,FALSE)</f>
        <v>#N/A</v>
      </c>
      <c r="K4" s="24">
        <v>3602</v>
      </c>
      <c r="L4" s="107"/>
      <c r="M4" t="s">
        <v>150</v>
      </c>
      <c r="N4" s="107"/>
      <c r="O4" s="109">
        <f t="shared" si="0"/>
        <v>0</v>
      </c>
      <c r="P4" s="107"/>
      <c r="S4" s="24">
        <f>'Composition portefeuille'!B4</f>
        <v>0</v>
      </c>
      <c r="T4" s="24">
        <f>COUNTIF($A$2:$A$100,'Composition portefeuille'!B4)</f>
        <v>0</v>
      </c>
    </row>
    <row r="5" spans="1:20" ht="17.45" customHeight="1" x14ac:dyDescent="0.2">
      <c r="A5" s="118"/>
      <c r="B5" s="119"/>
      <c r="C5" s="199"/>
      <c r="D5" s="132"/>
      <c r="E5" s="118"/>
      <c r="F5" s="125"/>
      <c r="G5" s="126"/>
      <c r="H5" s="127"/>
      <c r="J5" t="e">
        <f>VLOOKUP(A5,'Composition portefeuille'!$B$2:$D$5,3,FALSE)</f>
        <v>#N/A</v>
      </c>
      <c r="K5" s="24">
        <v>3602</v>
      </c>
      <c r="L5" s="107"/>
      <c r="M5" t="s">
        <v>150</v>
      </c>
      <c r="N5" s="107"/>
      <c r="O5" s="109">
        <f t="shared" si="0"/>
        <v>0</v>
      </c>
      <c r="P5" s="107"/>
      <c r="S5" s="24">
        <f>'Composition portefeuille'!B5</f>
        <v>0</v>
      </c>
      <c r="T5" s="24">
        <f>COUNTIF($A$2:$A$100,'Composition portefeuille'!B5)</f>
        <v>0</v>
      </c>
    </row>
    <row r="6" spans="1:20" ht="17.45" customHeight="1" x14ac:dyDescent="0.2">
      <c r="A6" s="118"/>
      <c r="B6" s="119"/>
      <c r="C6" s="199"/>
      <c r="D6" s="132"/>
      <c r="E6" s="118"/>
      <c r="F6" s="125"/>
      <c r="G6" s="126"/>
      <c r="H6" s="127"/>
      <c r="J6" t="e">
        <f>VLOOKUP(A6,'Composition portefeuille'!$B$2:$D$5,3,FALSE)</f>
        <v>#N/A</v>
      </c>
      <c r="K6" s="24">
        <v>3602</v>
      </c>
      <c r="L6" s="107"/>
      <c r="M6" t="s">
        <v>150</v>
      </c>
      <c r="N6" s="107"/>
      <c r="O6" s="109">
        <f t="shared" si="0"/>
        <v>0</v>
      </c>
      <c r="P6" s="107"/>
    </row>
    <row r="7" spans="1:20" ht="17.45" customHeight="1" x14ac:dyDescent="0.2">
      <c r="A7" s="118"/>
      <c r="B7" s="119"/>
      <c r="C7" s="199"/>
      <c r="D7" s="132"/>
      <c r="E7" s="118"/>
      <c r="F7" s="125"/>
      <c r="G7" s="126"/>
      <c r="H7" s="127"/>
      <c r="J7" t="e">
        <f>VLOOKUP(A7,'Composition portefeuille'!$B$2:$D$5,3,FALSE)</f>
        <v>#N/A</v>
      </c>
      <c r="K7" s="24">
        <v>3602</v>
      </c>
      <c r="L7" s="107"/>
      <c r="M7" t="s">
        <v>150</v>
      </c>
      <c r="N7" s="107"/>
      <c r="O7" s="109">
        <f t="shared" si="0"/>
        <v>0</v>
      </c>
      <c r="P7" s="107"/>
    </row>
    <row r="8" spans="1:20" ht="17.45" customHeight="1" x14ac:dyDescent="0.2">
      <c r="A8" s="118"/>
      <c r="B8" s="119"/>
      <c r="C8" s="199"/>
      <c r="D8" s="132"/>
      <c r="E8" s="118"/>
      <c r="F8" s="125"/>
      <c r="G8" s="126"/>
      <c r="H8" s="127"/>
      <c r="J8" t="e">
        <f>VLOOKUP(A8,'Composition portefeuille'!$B$2:$D$5,3,FALSE)</f>
        <v>#N/A</v>
      </c>
      <c r="K8" s="24">
        <v>3602</v>
      </c>
      <c r="L8" s="107"/>
      <c r="M8" t="s">
        <v>150</v>
      </c>
      <c r="N8" s="107"/>
      <c r="O8" s="109">
        <f t="shared" si="0"/>
        <v>0</v>
      </c>
      <c r="P8" s="107"/>
    </row>
    <row r="9" spans="1:20" ht="17.45" customHeight="1" x14ac:dyDescent="0.2">
      <c r="A9" s="118"/>
      <c r="B9" s="119"/>
      <c r="C9" s="199"/>
      <c r="D9" s="132"/>
      <c r="E9" s="118"/>
      <c r="F9" s="125"/>
      <c r="G9" s="126"/>
      <c r="H9" s="127"/>
      <c r="J9" t="e">
        <f>VLOOKUP(A9,'Composition portefeuille'!$B$2:$D$5,3,FALSE)</f>
        <v>#N/A</v>
      </c>
      <c r="K9" s="24">
        <v>3602</v>
      </c>
      <c r="L9" s="107"/>
      <c r="M9" t="s">
        <v>150</v>
      </c>
      <c r="N9" s="107"/>
      <c r="O9" s="109">
        <f t="shared" si="0"/>
        <v>0</v>
      </c>
      <c r="P9" s="107"/>
    </row>
    <row r="10" spans="1:20" ht="17.45" customHeight="1" x14ac:dyDescent="0.2">
      <c r="A10" s="118"/>
      <c r="B10" s="119"/>
      <c r="C10" s="199"/>
      <c r="D10" s="132"/>
      <c r="E10" s="118"/>
      <c r="F10" s="125"/>
      <c r="G10" s="126"/>
      <c r="H10" s="127"/>
      <c r="J10" t="e">
        <f>VLOOKUP(A10,'Composition portefeuille'!$B$2:$D$5,3,FALSE)</f>
        <v>#N/A</v>
      </c>
      <c r="K10" s="24">
        <v>3602</v>
      </c>
      <c r="L10" s="107"/>
      <c r="M10" t="s">
        <v>150</v>
      </c>
      <c r="N10" s="107"/>
      <c r="O10" s="109">
        <f t="shared" si="0"/>
        <v>0</v>
      </c>
      <c r="P10" s="107"/>
    </row>
    <row r="11" spans="1:20" ht="17.45" customHeight="1" x14ac:dyDescent="0.2">
      <c r="A11" s="118"/>
      <c r="B11" s="119"/>
      <c r="C11" s="199"/>
      <c r="D11" s="132"/>
      <c r="E11" s="118"/>
      <c r="F11" s="125"/>
      <c r="G11" s="126"/>
      <c r="H11" s="127"/>
      <c r="J11" t="e">
        <f>VLOOKUP(A11,'Composition portefeuille'!$B$2:$D$5,3,FALSE)</f>
        <v>#N/A</v>
      </c>
      <c r="K11" s="24">
        <v>3602</v>
      </c>
      <c r="L11" s="107"/>
      <c r="M11" t="s">
        <v>150</v>
      </c>
      <c r="N11" s="107"/>
      <c r="O11" s="109">
        <f t="shared" si="0"/>
        <v>0</v>
      </c>
      <c r="P11" s="107"/>
    </row>
    <row r="12" spans="1:20" ht="17.45" customHeight="1" x14ac:dyDescent="0.2">
      <c r="A12" s="118"/>
      <c r="B12" s="119"/>
      <c r="C12" s="199"/>
      <c r="D12" s="132"/>
      <c r="E12" s="118"/>
      <c r="F12" s="125"/>
      <c r="G12" s="126"/>
      <c r="H12" s="127"/>
      <c r="J12" t="e">
        <f>VLOOKUP(A12,'Composition portefeuille'!$B$2:$D$5,3,FALSE)</f>
        <v>#N/A</v>
      </c>
      <c r="K12" s="24">
        <v>3602</v>
      </c>
      <c r="L12" s="107"/>
      <c r="M12" t="s">
        <v>150</v>
      </c>
      <c r="N12" s="107"/>
      <c r="O12" s="109">
        <f t="shared" si="0"/>
        <v>0</v>
      </c>
      <c r="P12" s="107"/>
    </row>
    <row r="13" spans="1:20" ht="17.45" customHeight="1" x14ac:dyDescent="0.2">
      <c r="A13" s="118"/>
      <c r="B13" s="119"/>
      <c r="C13" s="199"/>
      <c r="D13" s="132"/>
      <c r="E13" s="118"/>
      <c r="F13" s="125"/>
      <c r="G13" s="126"/>
      <c r="H13" s="127"/>
      <c r="J13" t="e">
        <f>VLOOKUP(A13,'Composition portefeuille'!$B$2:$D$5,3,FALSE)</f>
        <v>#N/A</v>
      </c>
      <c r="K13" s="24">
        <v>3602</v>
      </c>
      <c r="L13" s="107"/>
      <c r="M13" t="s">
        <v>150</v>
      </c>
      <c r="N13" s="107"/>
      <c r="O13" s="109">
        <f t="shared" si="0"/>
        <v>0</v>
      </c>
      <c r="P13" s="107"/>
    </row>
    <row r="14" spans="1:20" ht="17.45" customHeight="1" x14ac:dyDescent="0.2">
      <c r="A14" s="118"/>
      <c r="B14" s="119"/>
      <c r="C14" s="199"/>
      <c r="D14" s="132"/>
      <c r="E14" s="118"/>
      <c r="F14" s="125"/>
      <c r="G14" s="126"/>
      <c r="H14" s="127"/>
      <c r="J14" t="e">
        <f>VLOOKUP(A14,'Composition portefeuille'!$B$2:$D$5,3,FALSE)</f>
        <v>#N/A</v>
      </c>
      <c r="K14" s="24">
        <v>3602</v>
      </c>
      <c r="L14" s="107"/>
      <c r="M14" t="s">
        <v>150</v>
      </c>
      <c r="N14" s="107"/>
      <c r="O14" s="109">
        <f t="shared" si="0"/>
        <v>0</v>
      </c>
      <c r="P14" s="107"/>
    </row>
    <row r="15" spans="1:20" ht="17.45" customHeight="1" x14ac:dyDescent="0.2">
      <c r="A15" s="118"/>
      <c r="B15" s="119"/>
      <c r="C15" s="199"/>
      <c r="D15" s="132"/>
      <c r="E15" s="118"/>
      <c r="F15" s="125"/>
      <c r="G15" s="126"/>
      <c r="H15" s="127"/>
      <c r="J15" t="e">
        <f>VLOOKUP(A15,'Composition portefeuille'!$B$2:$D$5,3,FALSE)</f>
        <v>#N/A</v>
      </c>
      <c r="K15" s="24">
        <v>3602</v>
      </c>
      <c r="L15" s="107"/>
      <c r="M15" t="s">
        <v>150</v>
      </c>
      <c r="N15" s="107"/>
      <c r="O15" s="109">
        <f t="shared" si="0"/>
        <v>0</v>
      </c>
      <c r="P15" s="107"/>
    </row>
    <row r="16" spans="1:20" ht="17.45" customHeight="1" x14ac:dyDescent="0.2">
      <c r="A16" s="118"/>
      <c r="B16" s="119"/>
      <c r="C16" s="199"/>
      <c r="D16" s="132"/>
      <c r="E16" s="118"/>
      <c r="F16" s="125"/>
      <c r="G16" s="126"/>
      <c r="H16" s="127"/>
      <c r="J16" t="e">
        <f>VLOOKUP(A16,'Composition portefeuille'!$B$2:$D$5,3,FALSE)</f>
        <v>#N/A</v>
      </c>
      <c r="K16" s="24">
        <v>3602</v>
      </c>
      <c r="L16" s="107"/>
      <c r="M16" t="s">
        <v>150</v>
      </c>
      <c r="N16" s="107"/>
      <c r="O16" s="109">
        <f t="shared" si="0"/>
        <v>0</v>
      </c>
      <c r="P16" s="107"/>
    </row>
    <row r="17" spans="1:16" ht="17.45" customHeight="1" x14ac:dyDescent="0.2">
      <c r="A17" s="118"/>
      <c r="B17" s="119"/>
      <c r="C17" s="199"/>
      <c r="D17" s="132"/>
      <c r="E17" s="118"/>
      <c r="F17" s="125"/>
      <c r="G17" s="126"/>
      <c r="H17" s="127"/>
      <c r="J17" t="e">
        <f>VLOOKUP(A17,'Composition portefeuille'!$B$2:$D$5,3,FALSE)</f>
        <v>#N/A</v>
      </c>
      <c r="K17" s="24">
        <v>3602</v>
      </c>
      <c r="L17" s="107"/>
      <c r="M17" t="s">
        <v>150</v>
      </c>
      <c r="N17" s="107"/>
      <c r="O17" s="109">
        <f t="shared" si="0"/>
        <v>0</v>
      </c>
      <c r="P17" s="107"/>
    </row>
    <row r="18" spans="1:16" ht="17.45" customHeight="1" x14ac:dyDescent="0.2">
      <c r="A18" s="118"/>
      <c r="B18" s="119"/>
      <c r="C18" s="199"/>
      <c r="D18" s="132"/>
      <c r="E18" s="118"/>
      <c r="F18" s="125"/>
      <c r="G18" s="126"/>
      <c r="H18" s="127"/>
      <c r="J18" t="e">
        <f>VLOOKUP(A18,'Composition portefeuille'!$B$2:$D$5,3,FALSE)</f>
        <v>#N/A</v>
      </c>
      <c r="K18" s="24">
        <v>3602</v>
      </c>
      <c r="L18" s="107"/>
      <c r="M18" t="s">
        <v>150</v>
      </c>
      <c r="N18" s="107"/>
      <c r="O18" s="109">
        <f t="shared" si="0"/>
        <v>0</v>
      </c>
      <c r="P18" s="107"/>
    </row>
    <row r="19" spans="1:16" ht="17.45" customHeight="1" x14ac:dyDescent="0.2">
      <c r="A19" s="118"/>
      <c r="B19" s="119"/>
      <c r="C19" s="199"/>
      <c r="D19" s="132"/>
      <c r="E19" s="118"/>
      <c r="F19" s="125"/>
      <c r="G19" s="126"/>
      <c r="H19" s="127"/>
      <c r="J19" t="e">
        <f>VLOOKUP(A19,'Composition portefeuille'!$B$2:$D$5,3,FALSE)</f>
        <v>#N/A</v>
      </c>
      <c r="K19" s="24">
        <v>3602</v>
      </c>
      <c r="L19" s="107"/>
      <c r="M19" t="s">
        <v>150</v>
      </c>
      <c r="N19" s="107"/>
      <c r="O19" s="109">
        <f t="shared" si="0"/>
        <v>0</v>
      </c>
      <c r="P19" s="107"/>
    </row>
    <row r="20" spans="1:16" ht="17.45" customHeight="1" x14ac:dyDescent="0.2">
      <c r="A20" s="118"/>
      <c r="B20" s="119"/>
      <c r="C20" s="199"/>
      <c r="D20" s="132"/>
      <c r="E20" s="118"/>
      <c r="F20" s="125"/>
      <c r="G20" s="126"/>
      <c r="H20" s="127"/>
      <c r="J20" t="e">
        <f>VLOOKUP(A20,'Composition portefeuille'!$B$2:$D$5,3,FALSE)</f>
        <v>#N/A</v>
      </c>
      <c r="K20" s="24">
        <v>3602</v>
      </c>
      <c r="L20" s="107"/>
      <c r="M20" t="s">
        <v>150</v>
      </c>
      <c r="N20" s="107"/>
      <c r="O20" s="109">
        <f t="shared" si="0"/>
        <v>0</v>
      </c>
      <c r="P20" s="107"/>
    </row>
    <row r="21" spans="1:16" ht="17.45" customHeight="1" x14ac:dyDescent="0.2">
      <c r="A21" s="118"/>
      <c r="B21" s="119"/>
      <c r="C21" s="199"/>
      <c r="D21" s="132"/>
      <c r="E21" s="118"/>
      <c r="F21" s="125"/>
      <c r="G21" s="126"/>
      <c r="H21" s="127"/>
      <c r="J21" t="e">
        <f>VLOOKUP(A21,'Composition portefeuille'!$B$2:$D$5,3,FALSE)</f>
        <v>#N/A</v>
      </c>
      <c r="K21" s="24">
        <v>3602</v>
      </c>
      <c r="L21" s="107"/>
      <c r="M21" t="s">
        <v>150</v>
      </c>
      <c r="N21" s="107"/>
      <c r="O21" s="109">
        <f t="shared" si="0"/>
        <v>0</v>
      </c>
      <c r="P21" s="107"/>
    </row>
    <row r="22" spans="1:16" ht="17.45" customHeight="1" x14ac:dyDescent="0.2">
      <c r="A22" s="118"/>
      <c r="B22" s="119"/>
      <c r="C22" s="199"/>
      <c r="D22" s="132"/>
      <c r="E22" s="118"/>
      <c r="F22" s="125"/>
      <c r="G22" s="126"/>
      <c r="H22" s="127"/>
      <c r="J22" t="e">
        <f>VLOOKUP(A22,'Composition portefeuille'!$B$2:$D$5,3,FALSE)</f>
        <v>#N/A</v>
      </c>
      <c r="K22" s="24">
        <v>3602</v>
      </c>
      <c r="L22" s="107"/>
      <c r="M22" t="s">
        <v>150</v>
      </c>
      <c r="N22" s="107"/>
      <c r="O22" s="109">
        <f t="shared" si="0"/>
        <v>0</v>
      </c>
      <c r="P22" s="107"/>
    </row>
    <row r="23" spans="1:16" ht="17.45" customHeight="1" x14ac:dyDescent="0.2">
      <c r="A23" s="118"/>
      <c r="B23" s="119"/>
      <c r="C23" s="199"/>
      <c r="D23" s="132"/>
      <c r="E23" s="118"/>
      <c r="F23" s="125"/>
      <c r="G23" s="126"/>
      <c r="H23" s="127"/>
      <c r="J23" t="e">
        <f>VLOOKUP(A23,'Composition portefeuille'!$B$2:$D$5,3,FALSE)</f>
        <v>#N/A</v>
      </c>
      <c r="K23" s="24">
        <v>3602</v>
      </c>
      <c r="L23" s="107"/>
      <c r="M23" t="s">
        <v>150</v>
      </c>
      <c r="N23" s="107"/>
      <c r="O23" s="109">
        <f t="shared" si="0"/>
        <v>0</v>
      </c>
      <c r="P23" s="107"/>
    </row>
    <row r="24" spans="1:16" ht="17.45" customHeight="1" x14ac:dyDescent="0.2">
      <c r="A24" s="118"/>
      <c r="B24" s="119"/>
      <c r="C24" s="199"/>
      <c r="D24" s="132"/>
      <c r="E24" s="118"/>
      <c r="F24" s="125"/>
      <c r="G24" s="126"/>
      <c r="H24" s="127"/>
      <c r="J24" t="e">
        <f>VLOOKUP(A24,'Composition portefeuille'!$B$2:$D$5,3,FALSE)</f>
        <v>#N/A</v>
      </c>
      <c r="K24" s="24">
        <v>3602</v>
      </c>
      <c r="L24" s="107"/>
      <c r="M24" t="s">
        <v>150</v>
      </c>
      <c r="N24" s="107"/>
      <c r="O24" s="109">
        <f t="shared" si="0"/>
        <v>0</v>
      </c>
      <c r="P24" s="107"/>
    </row>
    <row r="25" spans="1:16" ht="17.45" customHeight="1" x14ac:dyDescent="0.2">
      <c r="A25" s="118"/>
      <c r="B25" s="119"/>
      <c r="C25" s="199"/>
      <c r="D25" s="132"/>
      <c r="E25" s="118"/>
      <c r="F25" s="125"/>
      <c r="G25" s="126"/>
      <c r="H25" s="127"/>
      <c r="J25" t="e">
        <f>VLOOKUP(A25,'Composition portefeuille'!$B$2:$D$5,3,FALSE)</f>
        <v>#N/A</v>
      </c>
      <c r="K25" s="24">
        <v>3602</v>
      </c>
      <c r="L25" s="107"/>
      <c r="M25" t="s">
        <v>150</v>
      </c>
      <c r="N25" s="107"/>
      <c r="O25" s="109">
        <f t="shared" si="0"/>
        <v>0</v>
      </c>
      <c r="P25" s="107"/>
    </row>
    <row r="26" spans="1:16" ht="17.45" customHeight="1" x14ac:dyDescent="0.2">
      <c r="A26" s="118"/>
      <c r="B26" s="119"/>
      <c r="C26" s="199"/>
      <c r="D26" s="132"/>
      <c r="E26" s="118"/>
      <c r="F26" s="125"/>
      <c r="G26" s="126"/>
      <c r="H26" s="127"/>
      <c r="J26" t="e">
        <f>VLOOKUP(A26,'Composition portefeuille'!$B$2:$D$5,3,FALSE)</f>
        <v>#N/A</v>
      </c>
      <c r="K26" s="24">
        <v>3602</v>
      </c>
      <c r="L26" s="107"/>
      <c r="M26" t="s">
        <v>150</v>
      </c>
      <c r="N26" s="107"/>
      <c r="O26" s="109">
        <f t="shared" si="0"/>
        <v>0</v>
      </c>
      <c r="P26" s="107"/>
    </row>
    <row r="27" spans="1:16" ht="17.45" customHeight="1" x14ac:dyDescent="0.2">
      <c r="A27" s="118"/>
      <c r="B27" s="119"/>
      <c r="C27" s="199"/>
      <c r="D27" s="132"/>
      <c r="E27" s="118"/>
      <c r="F27" s="125"/>
      <c r="G27" s="126"/>
      <c r="H27" s="127"/>
      <c r="J27" t="e">
        <f>VLOOKUP(A27,'Composition portefeuille'!$B$2:$D$5,3,FALSE)</f>
        <v>#N/A</v>
      </c>
      <c r="K27" s="24">
        <v>3602</v>
      </c>
      <c r="L27" s="107"/>
      <c r="M27" t="s">
        <v>150</v>
      </c>
      <c r="N27" s="107"/>
      <c r="O27" s="109">
        <f t="shared" si="0"/>
        <v>0</v>
      </c>
      <c r="P27" s="107"/>
    </row>
    <row r="28" spans="1:16" ht="17.45" customHeight="1" x14ac:dyDescent="0.2">
      <c r="A28" s="118"/>
      <c r="B28" s="119"/>
      <c r="C28" s="199"/>
      <c r="D28" s="132"/>
      <c r="E28" s="118"/>
      <c r="F28" s="125"/>
      <c r="G28" s="126"/>
      <c r="H28" s="127"/>
      <c r="J28" t="e">
        <f>VLOOKUP(A28,'Composition portefeuille'!$B$2:$D$5,3,FALSE)</f>
        <v>#N/A</v>
      </c>
      <c r="K28" s="24">
        <v>3602</v>
      </c>
      <c r="L28" s="107"/>
      <c r="M28" t="s">
        <v>150</v>
      </c>
      <c r="N28" s="107"/>
      <c r="O28" s="109">
        <f t="shared" si="0"/>
        <v>0</v>
      </c>
      <c r="P28" s="107"/>
    </row>
    <row r="29" spans="1:16" ht="17.45" customHeight="1" x14ac:dyDescent="0.2">
      <c r="A29" s="118"/>
      <c r="B29" s="119"/>
      <c r="C29" s="199"/>
      <c r="D29" s="132"/>
      <c r="E29" s="118"/>
      <c r="F29" s="125"/>
      <c r="G29" s="126"/>
      <c r="H29" s="127"/>
      <c r="J29" t="e">
        <f>VLOOKUP(A29,'Composition portefeuille'!$B$2:$D$5,3,FALSE)</f>
        <v>#N/A</v>
      </c>
      <c r="K29" s="24">
        <v>3602</v>
      </c>
      <c r="L29" s="107"/>
      <c r="M29" t="s">
        <v>150</v>
      </c>
      <c r="N29" s="107"/>
      <c r="O29" s="109">
        <f t="shared" si="0"/>
        <v>0</v>
      </c>
      <c r="P29" s="107"/>
    </row>
    <row r="30" spans="1:16" ht="17.45" customHeight="1" x14ac:dyDescent="0.2">
      <c r="A30" s="118"/>
      <c r="B30" s="119"/>
      <c r="C30" s="199"/>
      <c r="D30" s="132"/>
      <c r="E30" s="118"/>
      <c r="F30" s="125"/>
      <c r="G30" s="126"/>
      <c r="H30" s="127"/>
      <c r="J30" t="e">
        <f>VLOOKUP(A30,'Composition portefeuille'!$B$2:$D$5,3,FALSE)</f>
        <v>#N/A</v>
      </c>
      <c r="K30" s="24">
        <v>3602</v>
      </c>
      <c r="L30" s="107"/>
      <c r="M30" t="s">
        <v>150</v>
      </c>
      <c r="N30" s="107"/>
      <c r="O30" s="109">
        <f t="shared" si="0"/>
        <v>0</v>
      </c>
      <c r="P30" s="107"/>
    </row>
    <row r="31" spans="1:16" ht="17.45" customHeight="1" x14ac:dyDescent="0.2">
      <c r="A31" s="118"/>
      <c r="B31" s="119"/>
      <c r="C31" s="199"/>
      <c r="D31" s="132"/>
      <c r="E31" s="118"/>
      <c r="F31" s="125"/>
      <c r="G31" s="126"/>
      <c r="H31" s="127"/>
      <c r="J31" t="e">
        <f>VLOOKUP(A31,'Composition portefeuille'!$B$2:$D$5,3,FALSE)</f>
        <v>#N/A</v>
      </c>
      <c r="K31" s="24">
        <v>3602</v>
      </c>
      <c r="L31" s="107"/>
      <c r="M31" t="s">
        <v>150</v>
      </c>
      <c r="N31" s="107"/>
      <c r="O31" s="109">
        <f t="shared" si="0"/>
        <v>0</v>
      </c>
      <c r="P31" s="107"/>
    </row>
    <row r="32" spans="1:16" ht="17.45" customHeight="1" x14ac:dyDescent="0.2">
      <c r="A32" s="118"/>
      <c r="B32" s="119"/>
      <c r="C32" s="199"/>
      <c r="D32" s="132"/>
      <c r="E32" s="118"/>
      <c r="F32" s="125"/>
      <c r="G32" s="126"/>
      <c r="H32" s="127"/>
      <c r="J32" t="e">
        <f>VLOOKUP(A32,'Composition portefeuille'!$B$2:$D$5,3,FALSE)</f>
        <v>#N/A</v>
      </c>
      <c r="K32" s="24">
        <v>3602</v>
      </c>
      <c r="L32" s="107"/>
      <c r="M32" t="s">
        <v>150</v>
      </c>
      <c r="N32" s="107"/>
      <c r="O32" s="109">
        <f t="shared" si="0"/>
        <v>0</v>
      </c>
      <c r="P32" s="107"/>
    </row>
    <row r="33" spans="1:16" ht="17.45" customHeight="1" x14ac:dyDescent="0.2">
      <c r="A33" s="118"/>
      <c r="B33" s="119"/>
      <c r="C33" s="199"/>
      <c r="D33" s="132"/>
      <c r="E33" s="118"/>
      <c r="F33" s="125"/>
      <c r="G33" s="126"/>
      <c r="H33" s="127"/>
      <c r="J33" t="e">
        <f>VLOOKUP(A33,'Composition portefeuille'!$B$2:$D$5,3,FALSE)</f>
        <v>#N/A</v>
      </c>
      <c r="K33" s="24">
        <v>3602</v>
      </c>
      <c r="L33" s="107"/>
      <c r="M33" t="s">
        <v>150</v>
      </c>
      <c r="N33" s="107"/>
      <c r="O33" s="109">
        <f t="shared" si="0"/>
        <v>0</v>
      </c>
      <c r="P33" s="107"/>
    </row>
    <row r="34" spans="1:16" ht="17.45" customHeight="1" x14ac:dyDescent="0.2">
      <c r="A34" s="118"/>
      <c r="B34" s="119"/>
      <c r="C34" s="199"/>
      <c r="D34" s="132"/>
      <c r="E34" s="118"/>
      <c r="F34" s="125"/>
      <c r="G34" s="126"/>
      <c r="H34" s="127"/>
      <c r="J34" t="e">
        <f>VLOOKUP(A34,'Composition portefeuille'!$B$2:$D$5,3,FALSE)</f>
        <v>#N/A</v>
      </c>
      <c r="K34" s="24">
        <v>3602</v>
      </c>
      <c r="L34" s="108"/>
      <c r="M34" t="s">
        <v>150</v>
      </c>
      <c r="N34" s="107"/>
      <c r="O34" s="109">
        <f t="shared" si="0"/>
        <v>0</v>
      </c>
      <c r="P34" s="107"/>
    </row>
    <row r="35" spans="1:16" ht="17.45" customHeight="1" x14ac:dyDescent="0.2">
      <c r="A35" s="118"/>
      <c r="B35" s="119"/>
      <c r="C35" s="199"/>
      <c r="D35" s="132"/>
      <c r="E35" s="118"/>
      <c r="F35" s="125"/>
      <c r="G35" s="126"/>
      <c r="H35" s="127"/>
      <c r="J35" t="e">
        <f>VLOOKUP(A35,'Composition portefeuille'!$B$2:$D$5,3,FALSE)</f>
        <v>#N/A</v>
      </c>
      <c r="K35" s="24">
        <v>3602</v>
      </c>
      <c r="L35" s="108"/>
      <c r="M35" t="s">
        <v>150</v>
      </c>
      <c r="N35" s="107"/>
      <c r="O35" s="109">
        <f t="shared" si="0"/>
        <v>0</v>
      </c>
      <c r="P35" s="107"/>
    </row>
    <row r="36" spans="1:16" ht="17.45" customHeight="1" x14ac:dyDescent="0.2">
      <c r="A36" s="118"/>
      <c r="B36" s="119"/>
      <c r="C36" s="199"/>
      <c r="D36" s="132"/>
      <c r="E36" s="118"/>
      <c r="F36" s="125"/>
      <c r="G36" s="126"/>
      <c r="H36" s="127"/>
      <c r="J36" t="e">
        <f>VLOOKUP(A36,'Composition portefeuille'!$B$2:$D$5,3,FALSE)</f>
        <v>#N/A</v>
      </c>
      <c r="K36" s="24">
        <v>3602</v>
      </c>
      <c r="L36" s="108"/>
      <c r="M36" t="s">
        <v>150</v>
      </c>
      <c r="N36" s="107"/>
      <c r="O36" s="109">
        <f t="shared" si="0"/>
        <v>0</v>
      </c>
      <c r="P36" s="107"/>
    </row>
    <row r="37" spans="1:16" ht="17.45" customHeight="1" x14ac:dyDescent="0.2">
      <c r="A37" s="118"/>
      <c r="B37" s="119"/>
      <c r="C37" s="199"/>
      <c r="D37" s="132"/>
      <c r="E37" s="118"/>
      <c r="F37" s="125"/>
      <c r="G37" s="126"/>
      <c r="H37" s="127"/>
      <c r="J37" t="e">
        <f>VLOOKUP(A37,'Composition portefeuille'!$B$2:$D$5,3,FALSE)</f>
        <v>#N/A</v>
      </c>
      <c r="K37" s="24">
        <v>3602</v>
      </c>
      <c r="L37" s="108"/>
      <c r="M37" t="s">
        <v>150</v>
      </c>
      <c r="N37" s="107"/>
      <c r="O37" s="109">
        <f t="shared" si="0"/>
        <v>0</v>
      </c>
      <c r="P37" s="107"/>
    </row>
    <row r="38" spans="1:16" ht="17.45" customHeight="1" x14ac:dyDescent="0.2">
      <c r="A38" s="118"/>
      <c r="B38" s="119"/>
      <c r="C38" s="199"/>
      <c r="D38" s="132"/>
      <c r="E38" s="118"/>
      <c r="F38" s="125"/>
      <c r="G38" s="126"/>
      <c r="H38" s="127"/>
      <c r="J38" t="e">
        <f>VLOOKUP(A38,'Composition portefeuille'!$B$2:$D$5,3,FALSE)</f>
        <v>#N/A</v>
      </c>
      <c r="K38" s="24">
        <v>3602</v>
      </c>
      <c r="L38" s="108"/>
      <c r="M38" t="s">
        <v>150</v>
      </c>
      <c r="N38" s="107"/>
      <c r="O38" s="109">
        <f t="shared" si="0"/>
        <v>0</v>
      </c>
      <c r="P38" s="107"/>
    </row>
    <row r="39" spans="1:16" ht="17.45" customHeight="1" x14ac:dyDescent="0.2">
      <c r="A39" s="118"/>
      <c r="B39" s="119"/>
      <c r="C39" s="199"/>
      <c r="D39" s="132"/>
      <c r="E39" s="118"/>
      <c r="F39" s="125"/>
      <c r="G39" s="126"/>
      <c r="H39" s="127"/>
      <c r="J39" t="e">
        <f>VLOOKUP(A39,'Composition portefeuille'!$B$2:$D$5,3,FALSE)</f>
        <v>#N/A</v>
      </c>
      <c r="K39" s="24">
        <v>3602</v>
      </c>
      <c r="L39" s="108"/>
      <c r="M39" t="s">
        <v>150</v>
      </c>
      <c r="N39" s="107"/>
      <c r="O39" s="109">
        <f t="shared" si="0"/>
        <v>0</v>
      </c>
      <c r="P39" s="107"/>
    </row>
    <row r="40" spans="1:16" ht="17.45" customHeight="1" x14ac:dyDescent="0.2">
      <c r="A40" s="118"/>
      <c r="B40" s="119"/>
      <c r="C40" s="199"/>
      <c r="D40" s="132"/>
      <c r="E40" s="118"/>
      <c r="F40" s="125"/>
      <c r="G40" s="126"/>
      <c r="H40" s="127"/>
      <c r="J40" t="e">
        <f>VLOOKUP(A40,'Composition portefeuille'!$B$2:$D$5,3,FALSE)</f>
        <v>#N/A</v>
      </c>
      <c r="K40" s="24">
        <v>3602</v>
      </c>
      <c r="L40" s="108"/>
      <c r="M40" t="s">
        <v>150</v>
      </c>
      <c r="N40" s="107"/>
      <c r="O40" s="109">
        <f t="shared" si="0"/>
        <v>0</v>
      </c>
      <c r="P40" s="107"/>
    </row>
    <row r="41" spans="1:16" ht="17.45" customHeight="1" x14ac:dyDescent="0.2">
      <c r="A41" s="118"/>
      <c r="B41" s="119"/>
      <c r="C41" s="199"/>
      <c r="D41" s="132"/>
      <c r="E41" s="118"/>
      <c r="F41" s="125"/>
      <c r="G41" s="126"/>
      <c r="H41" s="127"/>
      <c r="J41" t="e">
        <f>VLOOKUP(A41,'Composition portefeuille'!$B$2:$D$5,3,FALSE)</f>
        <v>#N/A</v>
      </c>
      <c r="K41" s="24">
        <v>3602</v>
      </c>
      <c r="L41" s="108"/>
      <c r="M41" t="s">
        <v>150</v>
      </c>
      <c r="N41" s="107"/>
      <c r="O41" s="109">
        <f t="shared" si="0"/>
        <v>0</v>
      </c>
      <c r="P41" s="107"/>
    </row>
    <row r="42" spans="1:16" ht="17.45" customHeight="1" x14ac:dyDescent="0.2">
      <c r="A42" s="118"/>
      <c r="B42" s="119"/>
      <c r="C42" s="199"/>
      <c r="D42" s="132"/>
      <c r="E42" s="118"/>
      <c r="F42" s="125"/>
      <c r="G42" s="126"/>
      <c r="H42" s="127"/>
      <c r="J42" t="e">
        <f>VLOOKUP(A42,'Composition portefeuille'!$B$2:$D$5,3,FALSE)</f>
        <v>#N/A</v>
      </c>
      <c r="K42" s="24">
        <v>3602</v>
      </c>
      <c r="L42" s="108"/>
      <c r="M42" t="s">
        <v>150</v>
      </c>
      <c r="N42" s="107"/>
      <c r="O42" s="109">
        <f t="shared" si="0"/>
        <v>0</v>
      </c>
      <c r="P42" s="107"/>
    </row>
    <row r="43" spans="1:16" ht="17.45" customHeight="1" x14ac:dyDescent="0.2">
      <c r="A43" s="118"/>
      <c r="B43" s="119"/>
      <c r="C43" s="199"/>
      <c r="D43" s="132"/>
      <c r="E43" s="118"/>
      <c r="F43" s="125"/>
      <c r="G43" s="126"/>
      <c r="H43" s="127"/>
      <c r="J43" t="e">
        <f>VLOOKUP(A43,'Composition portefeuille'!$B$2:$D$5,3,FALSE)</f>
        <v>#N/A</v>
      </c>
      <c r="K43" s="24">
        <v>3602</v>
      </c>
      <c r="L43" s="108"/>
      <c r="M43" t="s">
        <v>150</v>
      </c>
      <c r="N43" s="107"/>
      <c r="O43" s="109">
        <f t="shared" si="0"/>
        <v>0</v>
      </c>
      <c r="P43" s="107"/>
    </row>
    <row r="44" spans="1:16" ht="17.45" customHeight="1" x14ac:dyDescent="0.2">
      <c r="A44" s="118"/>
      <c r="B44" s="119"/>
      <c r="C44" s="199"/>
      <c r="D44" s="132"/>
      <c r="E44" s="118"/>
      <c r="F44" s="125"/>
      <c r="G44" s="126"/>
      <c r="H44" s="127"/>
      <c r="J44" t="e">
        <f>VLOOKUP(A44,'Composition portefeuille'!$B$2:$D$5,3,FALSE)</f>
        <v>#N/A</v>
      </c>
      <c r="K44" s="24">
        <v>3602</v>
      </c>
      <c r="L44" s="108"/>
      <c r="M44" t="s">
        <v>150</v>
      </c>
      <c r="N44" s="107"/>
      <c r="O44" s="109">
        <f t="shared" si="0"/>
        <v>0</v>
      </c>
      <c r="P44" s="107"/>
    </row>
    <row r="45" spans="1:16" ht="17.45" customHeight="1" x14ac:dyDescent="0.2">
      <c r="A45" s="118"/>
      <c r="B45" s="119"/>
      <c r="C45" s="199"/>
      <c r="D45" s="132"/>
      <c r="E45" s="118"/>
      <c r="F45" s="125"/>
      <c r="G45" s="126"/>
      <c r="H45" s="127"/>
      <c r="J45" t="e">
        <f>VLOOKUP(A45,'Composition portefeuille'!$B$2:$D$5,3,FALSE)</f>
        <v>#N/A</v>
      </c>
      <c r="K45" s="24">
        <v>3602</v>
      </c>
      <c r="L45" s="108"/>
      <c r="M45" t="s">
        <v>150</v>
      </c>
      <c r="N45" s="107"/>
      <c r="O45" s="109">
        <f t="shared" si="0"/>
        <v>0</v>
      </c>
      <c r="P45" s="107"/>
    </row>
    <row r="46" spans="1:16" ht="17.45" customHeight="1" x14ac:dyDescent="0.2">
      <c r="A46" s="118"/>
      <c r="B46" s="119"/>
      <c r="C46" s="199"/>
      <c r="D46" s="132"/>
      <c r="E46" s="118"/>
      <c r="F46" s="125"/>
      <c r="G46" s="126"/>
      <c r="H46" s="127"/>
      <c r="J46" t="e">
        <f>VLOOKUP(A46,'Composition portefeuille'!$B$2:$D$5,3,FALSE)</f>
        <v>#N/A</v>
      </c>
      <c r="K46" s="24">
        <v>3602</v>
      </c>
      <c r="L46" s="108"/>
      <c r="M46" t="s">
        <v>150</v>
      </c>
      <c r="N46" s="107"/>
      <c r="O46" s="109">
        <f t="shared" si="0"/>
        <v>0</v>
      </c>
      <c r="P46" s="107"/>
    </row>
    <row r="47" spans="1:16" ht="17.45" customHeight="1" x14ac:dyDescent="0.2">
      <c r="A47" s="118"/>
      <c r="B47" s="119"/>
      <c r="C47" s="199"/>
      <c r="D47" s="132"/>
      <c r="E47" s="118"/>
      <c r="F47" s="125"/>
      <c r="G47" s="126"/>
      <c r="H47" s="127"/>
      <c r="J47" t="e">
        <f>VLOOKUP(A47,'Composition portefeuille'!$B$2:$D$5,3,FALSE)</f>
        <v>#N/A</v>
      </c>
      <c r="K47" s="24">
        <v>3602</v>
      </c>
      <c r="L47" s="108"/>
      <c r="M47" t="s">
        <v>150</v>
      </c>
      <c r="N47" s="107"/>
      <c r="O47" s="109">
        <f t="shared" si="0"/>
        <v>0</v>
      </c>
      <c r="P47" s="107"/>
    </row>
    <row r="48" spans="1:16" ht="17.45" customHeight="1" x14ac:dyDescent="0.2">
      <c r="A48" s="118"/>
      <c r="B48" s="119"/>
      <c r="C48" s="199"/>
      <c r="D48" s="132"/>
      <c r="E48" s="118"/>
      <c r="F48" s="125"/>
      <c r="G48" s="126"/>
      <c r="H48" s="127"/>
      <c r="J48" t="e">
        <f>VLOOKUP(A48,'Composition portefeuille'!$B$2:$D$5,3,FALSE)</f>
        <v>#N/A</v>
      </c>
      <c r="K48" s="24">
        <v>3602</v>
      </c>
      <c r="L48" s="108"/>
      <c r="M48" t="s">
        <v>150</v>
      </c>
      <c r="N48" s="107"/>
      <c r="O48" s="109">
        <f t="shared" si="0"/>
        <v>0</v>
      </c>
      <c r="P48" s="107"/>
    </row>
    <row r="49" spans="1:16" ht="17.45" customHeight="1" x14ac:dyDescent="0.2">
      <c r="A49" s="118"/>
      <c r="B49" s="119"/>
      <c r="C49" s="199"/>
      <c r="D49" s="132"/>
      <c r="E49" s="118"/>
      <c r="F49" s="125"/>
      <c r="G49" s="126"/>
      <c r="H49" s="127"/>
      <c r="J49" t="e">
        <f>VLOOKUP(A49,'Composition portefeuille'!$B$2:$D$5,3,FALSE)</f>
        <v>#N/A</v>
      </c>
      <c r="K49" s="24">
        <v>3602</v>
      </c>
      <c r="L49" s="108"/>
      <c r="M49" t="s">
        <v>150</v>
      </c>
      <c r="N49" s="107"/>
      <c r="O49" s="109">
        <f t="shared" si="0"/>
        <v>0</v>
      </c>
      <c r="P49" s="107"/>
    </row>
    <row r="50" spans="1:16" ht="17.45" customHeight="1" x14ac:dyDescent="0.2">
      <c r="A50" s="118"/>
      <c r="B50" s="119"/>
      <c r="C50" s="199"/>
      <c r="D50" s="132"/>
      <c r="E50" s="118"/>
      <c r="F50" s="125"/>
      <c r="G50" s="126"/>
      <c r="H50" s="127"/>
      <c r="J50" t="e">
        <f>VLOOKUP(A50,'Composition portefeuille'!$B$2:$D$5,3,FALSE)</f>
        <v>#N/A</v>
      </c>
      <c r="K50" s="24">
        <v>3602</v>
      </c>
      <c r="L50" s="108"/>
      <c r="M50" t="s">
        <v>150</v>
      </c>
      <c r="N50" s="107"/>
      <c r="O50" s="109">
        <f t="shared" si="0"/>
        <v>0</v>
      </c>
      <c r="P50" s="107"/>
    </row>
    <row r="51" spans="1:16" ht="17.45" customHeight="1" x14ac:dyDescent="0.2">
      <c r="A51" s="118"/>
      <c r="B51" s="119"/>
      <c r="C51" s="199"/>
      <c r="D51" s="132"/>
      <c r="E51" s="118"/>
      <c r="F51" s="125"/>
      <c r="G51" s="126"/>
      <c r="H51" s="127"/>
      <c r="J51" t="e">
        <f>VLOOKUP(A51,'Composition portefeuille'!$B$2:$D$5,3,FALSE)</f>
        <v>#N/A</v>
      </c>
      <c r="K51" s="24">
        <v>3602</v>
      </c>
      <c r="L51" s="108"/>
      <c r="M51" t="s">
        <v>150</v>
      </c>
      <c r="N51" s="107"/>
      <c r="O51" s="109">
        <f t="shared" si="0"/>
        <v>0</v>
      </c>
      <c r="P51" s="107"/>
    </row>
    <row r="52" spans="1:16" ht="17.45" customHeight="1" x14ac:dyDescent="0.2">
      <c r="A52" s="118"/>
      <c r="B52" s="119"/>
      <c r="C52" s="199"/>
      <c r="D52" s="132"/>
      <c r="E52" s="118"/>
      <c r="F52" s="125"/>
      <c r="G52" s="126"/>
      <c r="H52" s="127"/>
      <c r="J52" t="e">
        <f>VLOOKUP(A52,'Composition portefeuille'!$B$2:$D$5,3,FALSE)</f>
        <v>#N/A</v>
      </c>
      <c r="K52" s="24">
        <v>3602</v>
      </c>
      <c r="L52" s="108"/>
      <c r="M52" t="s">
        <v>150</v>
      </c>
      <c r="N52" s="107"/>
      <c r="O52" s="109">
        <f t="shared" si="0"/>
        <v>0</v>
      </c>
      <c r="P52" s="107"/>
    </row>
    <row r="53" spans="1:16" ht="17.45" customHeight="1" x14ac:dyDescent="0.2">
      <c r="A53" s="118"/>
      <c r="B53" s="119"/>
      <c r="C53" s="199"/>
      <c r="D53" s="132"/>
      <c r="E53" s="118"/>
      <c r="F53" s="125"/>
      <c r="G53" s="126"/>
      <c r="H53" s="127"/>
      <c r="J53" t="e">
        <f>VLOOKUP(A53,'Composition portefeuille'!$B$2:$D$5,3,FALSE)</f>
        <v>#N/A</v>
      </c>
      <c r="K53" s="24">
        <v>3602</v>
      </c>
      <c r="L53" s="108"/>
      <c r="M53" t="s">
        <v>150</v>
      </c>
      <c r="N53" s="107"/>
      <c r="O53" s="109">
        <f t="shared" si="0"/>
        <v>0</v>
      </c>
      <c r="P53" s="107"/>
    </row>
    <row r="54" spans="1:16" ht="17.45" customHeight="1" x14ac:dyDescent="0.2">
      <c r="A54" s="118"/>
      <c r="B54" s="119"/>
      <c r="C54" s="199"/>
      <c r="D54" s="132"/>
      <c r="E54" s="118"/>
      <c r="F54" s="125"/>
      <c r="G54" s="126"/>
      <c r="H54" s="127"/>
      <c r="J54" t="e">
        <f>VLOOKUP(A54,'Composition portefeuille'!$B$2:$D$5,3,FALSE)</f>
        <v>#N/A</v>
      </c>
      <c r="K54" s="24">
        <v>3602</v>
      </c>
      <c r="L54" s="108"/>
      <c r="M54" t="s">
        <v>150</v>
      </c>
      <c r="N54" s="107"/>
      <c r="O54" s="109">
        <f t="shared" si="0"/>
        <v>0</v>
      </c>
      <c r="P54" s="107"/>
    </row>
    <row r="55" spans="1:16" ht="17.45" customHeight="1" x14ac:dyDescent="0.2">
      <c r="A55" s="118"/>
      <c r="B55" s="119"/>
      <c r="C55" s="199"/>
      <c r="D55" s="132"/>
      <c r="E55" s="118"/>
      <c r="F55" s="125"/>
      <c r="G55" s="126"/>
      <c r="H55" s="127"/>
      <c r="J55" t="e">
        <f>VLOOKUP(A55,'Composition portefeuille'!$B$2:$D$5,3,FALSE)</f>
        <v>#N/A</v>
      </c>
      <c r="K55" s="24">
        <v>3602</v>
      </c>
      <c r="L55" s="108"/>
      <c r="M55" t="s">
        <v>150</v>
      </c>
      <c r="N55" s="107"/>
      <c r="O55" s="109">
        <f t="shared" si="0"/>
        <v>0</v>
      </c>
      <c r="P55" s="107"/>
    </row>
    <row r="56" spans="1:16" ht="17.45" customHeight="1" x14ac:dyDescent="0.2">
      <c r="A56" s="118"/>
      <c r="B56" s="119"/>
      <c r="C56" s="199"/>
      <c r="D56" s="132"/>
      <c r="E56" s="118"/>
      <c r="F56" s="125"/>
      <c r="G56" s="126"/>
      <c r="H56" s="127"/>
      <c r="J56" t="e">
        <f>VLOOKUP(A56,'Composition portefeuille'!$B$2:$D$5,3,FALSE)</f>
        <v>#N/A</v>
      </c>
      <c r="K56" s="24">
        <v>3602</v>
      </c>
      <c r="L56" s="108"/>
      <c r="M56" t="s">
        <v>150</v>
      </c>
      <c r="N56" s="107"/>
      <c r="O56" s="109">
        <f t="shared" si="0"/>
        <v>0</v>
      </c>
      <c r="P56" s="107"/>
    </row>
    <row r="57" spans="1:16" ht="17.45" customHeight="1" x14ac:dyDescent="0.2">
      <c r="A57" s="118"/>
      <c r="B57" s="119"/>
      <c r="C57" s="199"/>
      <c r="D57" s="132"/>
      <c r="E57" s="118"/>
      <c r="F57" s="125"/>
      <c r="G57" s="126"/>
      <c r="H57" s="127"/>
      <c r="J57" t="e">
        <f>VLOOKUP(A57,'Composition portefeuille'!$B$2:$D$5,3,FALSE)</f>
        <v>#N/A</v>
      </c>
      <c r="K57" s="24">
        <v>3602</v>
      </c>
      <c r="L57" s="108"/>
      <c r="M57" t="s">
        <v>150</v>
      </c>
      <c r="N57" s="107"/>
      <c r="O57" s="109">
        <f t="shared" si="0"/>
        <v>0</v>
      </c>
      <c r="P57" s="107"/>
    </row>
    <row r="58" spans="1:16" ht="17.45" customHeight="1" x14ac:dyDescent="0.2">
      <c r="A58" s="118"/>
      <c r="B58" s="119"/>
      <c r="C58" s="199"/>
      <c r="D58" s="132"/>
      <c r="E58" s="118"/>
      <c r="F58" s="125"/>
      <c r="G58" s="126"/>
      <c r="H58" s="127"/>
      <c r="J58" t="e">
        <f>VLOOKUP(A58,'Composition portefeuille'!$B$2:$D$5,3,FALSE)</f>
        <v>#N/A</v>
      </c>
      <c r="K58" s="24">
        <v>3602</v>
      </c>
      <c r="L58" s="108"/>
      <c r="M58" t="s">
        <v>150</v>
      </c>
      <c r="N58" s="107"/>
      <c r="O58" s="109">
        <f t="shared" si="0"/>
        <v>0</v>
      </c>
      <c r="P58" s="107"/>
    </row>
    <row r="59" spans="1:16" ht="17.45" customHeight="1" x14ac:dyDescent="0.2">
      <c r="A59" s="118"/>
      <c r="B59" s="119"/>
      <c r="C59" s="199"/>
      <c r="D59" s="132"/>
      <c r="E59" s="118"/>
      <c r="F59" s="125"/>
      <c r="G59" s="126"/>
      <c r="H59" s="127"/>
      <c r="J59" t="e">
        <f>VLOOKUP(A59,'Composition portefeuille'!$B$2:$D$5,3,FALSE)</f>
        <v>#N/A</v>
      </c>
      <c r="K59" s="24">
        <v>3602</v>
      </c>
      <c r="L59" s="108"/>
      <c r="M59" t="s">
        <v>150</v>
      </c>
      <c r="N59" s="107"/>
      <c r="O59" s="109">
        <f t="shared" si="0"/>
        <v>0</v>
      </c>
      <c r="P59" s="107"/>
    </row>
    <row r="60" spans="1:16" ht="17.45" customHeight="1" x14ac:dyDescent="0.2">
      <c r="A60" s="118"/>
      <c r="B60" s="119"/>
      <c r="C60" s="199"/>
      <c r="D60" s="132"/>
      <c r="E60" s="118"/>
      <c r="F60" s="125"/>
      <c r="G60" s="126"/>
      <c r="H60" s="127"/>
      <c r="J60" t="e">
        <f>VLOOKUP(A60,'Composition portefeuille'!$B$2:$D$5,3,FALSE)</f>
        <v>#N/A</v>
      </c>
      <c r="K60" s="24">
        <v>3602</v>
      </c>
      <c r="L60" s="108"/>
      <c r="M60" t="s">
        <v>150</v>
      </c>
      <c r="N60" s="107"/>
      <c r="O60" s="109">
        <f t="shared" si="0"/>
        <v>0</v>
      </c>
      <c r="P60" s="107"/>
    </row>
    <row r="61" spans="1:16" ht="17.45" customHeight="1" x14ac:dyDescent="0.2">
      <c r="A61" s="118"/>
      <c r="B61" s="119"/>
      <c r="C61" s="199"/>
      <c r="D61" s="132"/>
      <c r="E61" s="118"/>
      <c r="F61" s="125"/>
      <c r="G61" s="126"/>
      <c r="H61" s="127"/>
      <c r="J61" t="e">
        <f>VLOOKUP(A61,'Composition portefeuille'!$B$2:$D$5,3,FALSE)</f>
        <v>#N/A</v>
      </c>
      <c r="K61" s="24">
        <v>3602</v>
      </c>
      <c r="L61" s="108"/>
      <c r="M61" t="s">
        <v>150</v>
      </c>
      <c r="N61" s="107"/>
      <c r="O61" s="109">
        <f t="shared" si="0"/>
        <v>0</v>
      </c>
      <c r="P61" s="107"/>
    </row>
    <row r="62" spans="1:16" ht="17.45" customHeight="1" x14ac:dyDescent="0.2">
      <c r="A62" s="118"/>
      <c r="B62" s="119"/>
      <c r="C62" s="199"/>
      <c r="D62" s="132"/>
      <c r="E62" s="118"/>
      <c r="F62" s="125"/>
      <c r="G62" s="126"/>
      <c r="H62" s="127"/>
      <c r="J62" t="e">
        <f>VLOOKUP(A62,'Composition portefeuille'!$B$2:$D$5,3,FALSE)</f>
        <v>#N/A</v>
      </c>
      <c r="K62" s="24">
        <v>3602</v>
      </c>
      <c r="L62" s="108"/>
      <c r="M62" t="s">
        <v>150</v>
      </c>
      <c r="N62" s="107"/>
      <c r="O62" s="109">
        <f t="shared" si="0"/>
        <v>0</v>
      </c>
      <c r="P62" s="107"/>
    </row>
    <row r="63" spans="1:16" ht="17.45" customHeight="1" x14ac:dyDescent="0.2">
      <c r="A63" s="118"/>
      <c r="B63" s="119"/>
      <c r="C63" s="199"/>
      <c r="D63" s="132"/>
      <c r="E63" s="118"/>
      <c r="F63" s="125"/>
      <c r="G63" s="126"/>
      <c r="H63" s="127"/>
      <c r="J63" t="e">
        <f>VLOOKUP(A63,'Composition portefeuille'!$B$2:$D$5,3,FALSE)</f>
        <v>#N/A</v>
      </c>
      <c r="K63" s="24">
        <v>3602</v>
      </c>
      <c r="L63" s="108"/>
      <c r="M63" t="s">
        <v>150</v>
      </c>
      <c r="N63" s="107"/>
      <c r="O63" s="109">
        <f t="shared" si="0"/>
        <v>0</v>
      </c>
      <c r="P63" s="107"/>
    </row>
    <row r="64" spans="1:16" ht="17.45" customHeight="1" x14ac:dyDescent="0.2">
      <c r="A64" s="118"/>
      <c r="B64" s="119"/>
      <c r="C64" s="199"/>
      <c r="D64" s="132"/>
      <c r="E64" s="118"/>
      <c r="F64" s="125"/>
      <c r="G64" s="126"/>
      <c r="H64" s="127"/>
      <c r="J64" t="e">
        <f>VLOOKUP(A64,'Composition portefeuille'!$B$2:$D$5,3,FALSE)</f>
        <v>#N/A</v>
      </c>
      <c r="K64" s="24">
        <v>3602</v>
      </c>
      <c r="L64" s="108"/>
      <c r="M64" t="s">
        <v>150</v>
      </c>
      <c r="N64" s="107"/>
      <c r="O64" s="109">
        <f t="shared" si="0"/>
        <v>0</v>
      </c>
      <c r="P64" s="107"/>
    </row>
    <row r="65" spans="1:16" ht="17.45" customHeight="1" x14ac:dyDescent="0.2">
      <c r="A65" s="118"/>
      <c r="B65" s="119"/>
      <c r="C65" s="199"/>
      <c r="D65" s="132"/>
      <c r="E65" s="118"/>
      <c r="F65" s="125"/>
      <c r="G65" s="126"/>
      <c r="H65" s="127"/>
      <c r="J65" t="e">
        <f>VLOOKUP(A65,'Composition portefeuille'!$B$2:$D$5,3,FALSE)</f>
        <v>#N/A</v>
      </c>
      <c r="K65" s="24">
        <v>3602</v>
      </c>
      <c r="L65" s="108"/>
      <c r="M65" t="s">
        <v>150</v>
      </c>
      <c r="N65" s="107"/>
      <c r="O65" s="109">
        <f t="shared" si="0"/>
        <v>0</v>
      </c>
      <c r="P65" s="107"/>
    </row>
    <row r="66" spans="1:16" ht="17.45" customHeight="1" x14ac:dyDescent="0.2">
      <c r="A66" s="118"/>
      <c r="B66" s="119"/>
      <c r="C66" s="199"/>
      <c r="D66" s="132"/>
      <c r="E66" s="118"/>
      <c r="F66" s="125"/>
      <c r="G66" s="126"/>
      <c r="H66" s="127"/>
      <c r="J66" t="e">
        <f>VLOOKUP(A66,'Composition portefeuille'!$B$2:$D$5,3,FALSE)</f>
        <v>#N/A</v>
      </c>
      <c r="K66" s="24">
        <v>3602</v>
      </c>
      <c r="L66" s="108"/>
      <c r="M66" t="s">
        <v>150</v>
      </c>
      <c r="N66" s="107"/>
      <c r="O66" s="109">
        <f t="shared" ref="O66:O100" si="1">G66</f>
        <v>0</v>
      </c>
      <c r="P66" s="107"/>
    </row>
    <row r="67" spans="1:16" ht="17.45" customHeight="1" x14ac:dyDescent="0.2">
      <c r="A67" s="118"/>
      <c r="B67" s="119"/>
      <c r="C67" s="199"/>
      <c r="D67" s="132"/>
      <c r="E67" s="118"/>
      <c r="F67" s="125"/>
      <c r="G67" s="126"/>
      <c r="H67" s="127"/>
      <c r="J67" t="e">
        <f>VLOOKUP(A67,'Composition portefeuille'!$B$2:$D$5,3,FALSE)</f>
        <v>#N/A</v>
      </c>
      <c r="K67" s="24">
        <v>3602</v>
      </c>
      <c r="L67" s="108"/>
      <c r="M67" t="s">
        <v>150</v>
      </c>
      <c r="N67" s="107"/>
      <c r="O67" s="109">
        <f t="shared" si="1"/>
        <v>0</v>
      </c>
      <c r="P67" s="107"/>
    </row>
    <row r="68" spans="1:16" ht="17.45" customHeight="1" x14ac:dyDescent="0.2">
      <c r="A68" s="118"/>
      <c r="B68" s="119"/>
      <c r="C68" s="199"/>
      <c r="D68" s="132"/>
      <c r="E68" s="118"/>
      <c r="F68" s="125"/>
      <c r="G68" s="126"/>
      <c r="H68" s="127"/>
      <c r="J68" t="e">
        <f>VLOOKUP(A68,'Composition portefeuille'!$B$2:$D$5,3,FALSE)</f>
        <v>#N/A</v>
      </c>
      <c r="K68" s="24">
        <v>3602</v>
      </c>
      <c r="L68" s="108"/>
      <c r="M68" t="s">
        <v>150</v>
      </c>
      <c r="N68" s="107"/>
      <c r="O68" s="109">
        <f t="shared" si="1"/>
        <v>0</v>
      </c>
      <c r="P68" s="107"/>
    </row>
    <row r="69" spans="1:16" ht="17.45" customHeight="1" x14ac:dyDescent="0.2">
      <c r="A69" s="118"/>
      <c r="B69" s="119"/>
      <c r="C69" s="199"/>
      <c r="D69" s="132"/>
      <c r="E69" s="118"/>
      <c r="F69" s="125"/>
      <c r="G69" s="126"/>
      <c r="H69" s="127"/>
      <c r="J69" t="e">
        <f>VLOOKUP(A69,'Composition portefeuille'!$B$2:$D$5,3,FALSE)</f>
        <v>#N/A</v>
      </c>
      <c r="K69" s="24">
        <v>3602</v>
      </c>
      <c r="L69" s="108"/>
      <c r="M69" t="s">
        <v>150</v>
      </c>
      <c r="N69" s="107"/>
      <c r="O69" s="109">
        <f t="shared" si="1"/>
        <v>0</v>
      </c>
      <c r="P69" s="107"/>
    </row>
    <row r="70" spans="1:16" ht="17.45" customHeight="1" x14ac:dyDescent="0.2">
      <c r="A70" s="118"/>
      <c r="B70" s="119"/>
      <c r="C70" s="199"/>
      <c r="D70" s="132"/>
      <c r="E70" s="118"/>
      <c r="F70" s="125"/>
      <c r="G70" s="126"/>
      <c r="H70" s="127"/>
      <c r="J70" t="e">
        <f>VLOOKUP(A70,'Composition portefeuille'!$B$2:$D$5,3,FALSE)</f>
        <v>#N/A</v>
      </c>
      <c r="K70" s="24">
        <v>3602</v>
      </c>
      <c r="L70" s="108"/>
      <c r="M70" t="s">
        <v>150</v>
      </c>
      <c r="N70" s="107"/>
      <c r="O70" s="109">
        <f t="shared" si="1"/>
        <v>0</v>
      </c>
      <c r="P70" s="107"/>
    </row>
    <row r="71" spans="1:16" ht="17.45" customHeight="1" x14ac:dyDescent="0.2">
      <c r="A71" s="118"/>
      <c r="B71" s="119"/>
      <c r="C71" s="199"/>
      <c r="D71" s="132"/>
      <c r="E71" s="118"/>
      <c r="F71" s="125"/>
      <c r="G71" s="126"/>
      <c r="H71" s="127"/>
      <c r="J71" t="e">
        <f>VLOOKUP(A71,'Composition portefeuille'!$B$2:$D$5,3,FALSE)</f>
        <v>#N/A</v>
      </c>
      <c r="K71" s="24">
        <v>3602</v>
      </c>
      <c r="L71" s="108"/>
      <c r="M71" t="s">
        <v>150</v>
      </c>
      <c r="N71" s="107"/>
      <c r="O71" s="109">
        <f t="shared" si="1"/>
        <v>0</v>
      </c>
      <c r="P71" s="107"/>
    </row>
    <row r="72" spans="1:16" ht="17.45" customHeight="1" x14ac:dyDescent="0.2">
      <c r="A72" s="118"/>
      <c r="B72" s="119"/>
      <c r="C72" s="199"/>
      <c r="D72" s="132"/>
      <c r="E72" s="118"/>
      <c r="F72" s="125"/>
      <c r="G72" s="126"/>
      <c r="H72" s="127"/>
      <c r="J72" t="e">
        <f>VLOOKUP(A72,'Composition portefeuille'!$B$2:$D$5,3,FALSE)</f>
        <v>#N/A</v>
      </c>
      <c r="K72" s="24">
        <v>3602</v>
      </c>
      <c r="L72" s="108"/>
      <c r="M72" t="s">
        <v>150</v>
      </c>
      <c r="N72" s="107"/>
      <c r="O72" s="109">
        <f t="shared" si="1"/>
        <v>0</v>
      </c>
      <c r="P72" s="107"/>
    </row>
    <row r="73" spans="1:16" ht="17.45" customHeight="1" x14ac:dyDescent="0.2">
      <c r="A73" s="118"/>
      <c r="B73" s="119"/>
      <c r="C73" s="199"/>
      <c r="D73" s="132"/>
      <c r="E73" s="118"/>
      <c r="F73" s="125"/>
      <c r="G73" s="126"/>
      <c r="H73" s="127"/>
      <c r="J73" t="e">
        <f>VLOOKUP(A73,'Composition portefeuille'!$B$2:$D$5,3,FALSE)</f>
        <v>#N/A</v>
      </c>
      <c r="K73" s="24">
        <v>3602</v>
      </c>
      <c r="L73" s="108"/>
      <c r="M73" t="s">
        <v>150</v>
      </c>
      <c r="N73" s="107"/>
      <c r="O73" s="109">
        <f t="shared" si="1"/>
        <v>0</v>
      </c>
      <c r="P73" s="107"/>
    </row>
    <row r="74" spans="1:16" ht="17.45" customHeight="1" x14ac:dyDescent="0.2">
      <c r="A74" s="118"/>
      <c r="B74" s="119"/>
      <c r="C74" s="199"/>
      <c r="D74" s="132"/>
      <c r="E74" s="118"/>
      <c r="F74" s="125"/>
      <c r="G74" s="126"/>
      <c r="H74" s="127"/>
      <c r="J74" t="e">
        <f>VLOOKUP(A74,'Composition portefeuille'!$B$2:$D$5,3,FALSE)</f>
        <v>#N/A</v>
      </c>
      <c r="K74" s="24">
        <v>3602</v>
      </c>
      <c r="L74" s="108"/>
      <c r="M74" t="s">
        <v>150</v>
      </c>
      <c r="N74" s="107"/>
      <c r="O74" s="109">
        <f t="shared" si="1"/>
        <v>0</v>
      </c>
      <c r="P74" s="107"/>
    </row>
    <row r="75" spans="1:16" ht="17.45" customHeight="1" x14ac:dyDescent="0.2">
      <c r="A75" s="118"/>
      <c r="B75" s="119"/>
      <c r="C75" s="199"/>
      <c r="D75" s="132"/>
      <c r="E75" s="118"/>
      <c r="F75" s="125"/>
      <c r="G75" s="126"/>
      <c r="H75" s="127"/>
      <c r="J75" t="e">
        <f>VLOOKUP(A75,'Composition portefeuille'!$B$2:$D$5,3,FALSE)</f>
        <v>#N/A</v>
      </c>
      <c r="K75" s="24">
        <v>3602</v>
      </c>
      <c r="L75" s="108"/>
      <c r="M75" t="s">
        <v>150</v>
      </c>
      <c r="N75" s="107"/>
      <c r="O75" s="109">
        <f t="shared" si="1"/>
        <v>0</v>
      </c>
      <c r="P75" s="107"/>
    </row>
    <row r="76" spans="1:16" ht="17.45" customHeight="1" x14ac:dyDescent="0.2">
      <c r="A76" s="118"/>
      <c r="B76" s="119"/>
      <c r="C76" s="199"/>
      <c r="D76" s="132"/>
      <c r="E76" s="118"/>
      <c r="F76" s="125"/>
      <c r="G76" s="126"/>
      <c r="H76" s="127"/>
      <c r="J76" t="e">
        <f>VLOOKUP(A76,'Composition portefeuille'!$B$2:$D$5,3,FALSE)</f>
        <v>#N/A</v>
      </c>
      <c r="K76" s="24">
        <v>3602</v>
      </c>
      <c r="L76" s="108"/>
      <c r="M76" t="s">
        <v>150</v>
      </c>
      <c r="N76" s="107"/>
      <c r="O76" s="109">
        <f t="shared" si="1"/>
        <v>0</v>
      </c>
      <c r="P76" s="107"/>
    </row>
    <row r="77" spans="1:16" ht="17.45" customHeight="1" x14ac:dyDescent="0.2">
      <c r="A77" s="118"/>
      <c r="B77" s="119"/>
      <c r="C77" s="199"/>
      <c r="D77" s="132"/>
      <c r="E77" s="118"/>
      <c r="F77" s="125"/>
      <c r="G77" s="126"/>
      <c r="H77" s="127"/>
      <c r="J77" t="e">
        <f>VLOOKUP(A77,'Composition portefeuille'!$B$2:$D$5,3,FALSE)</f>
        <v>#N/A</v>
      </c>
      <c r="K77" s="24">
        <v>3602</v>
      </c>
      <c r="L77" s="108"/>
      <c r="M77" t="s">
        <v>150</v>
      </c>
      <c r="N77" s="107"/>
      <c r="O77" s="109">
        <f t="shared" si="1"/>
        <v>0</v>
      </c>
      <c r="P77" s="107"/>
    </row>
    <row r="78" spans="1:16" ht="17.45" customHeight="1" x14ac:dyDescent="0.2">
      <c r="A78" s="118"/>
      <c r="B78" s="119"/>
      <c r="C78" s="199"/>
      <c r="D78" s="132"/>
      <c r="E78" s="118"/>
      <c r="F78" s="125"/>
      <c r="G78" s="126"/>
      <c r="H78" s="127"/>
      <c r="J78" t="e">
        <f>VLOOKUP(A78,'Composition portefeuille'!$B$2:$D$5,3,FALSE)</f>
        <v>#N/A</v>
      </c>
      <c r="K78" s="24">
        <v>3602</v>
      </c>
      <c r="L78" s="108"/>
      <c r="M78" t="s">
        <v>150</v>
      </c>
      <c r="N78" s="107"/>
      <c r="O78" s="109">
        <f t="shared" si="1"/>
        <v>0</v>
      </c>
      <c r="P78" s="107"/>
    </row>
    <row r="79" spans="1:16" ht="17.45" customHeight="1" x14ac:dyDescent="0.2">
      <c r="A79" s="118"/>
      <c r="B79" s="119"/>
      <c r="C79" s="199"/>
      <c r="D79" s="132"/>
      <c r="E79" s="118"/>
      <c r="F79" s="125"/>
      <c r="G79" s="126"/>
      <c r="H79" s="127"/>
      <c r="J79" t="e">
        <f>VLOOKUP(A79,'Composition portefeuille'!$B$2:$D$5,3,FALSE)</f>
        <v>#N/A</v>
      </c>
      <c r="K79" s="24">
        <v>3602</v>
      </c>
      <c r="L79" s="108"/>
      <c r="M79" t="s">
        <v>150</v>
      </c>
      <c r="N79" s="107"/>
      <c r="O79" s="109">
        <f t="shared" si="1"/>
        <v>0</v>
      </c>
      <c r="P79" s="107"/>
    </row>
    <row r="80" spans="1:16" ht="17.45" customHeight="1" x14ac:dyDescent="0.2">
      <c r="A80" s="118"/>
      <c r="B80" s="119"/>
      <c r="C80" s="199"/>
      <c r="D80" s="132"/>
      <c r="E80" s="118"/>
      <c r="F80" s="125"/>
      <c r="G80" s="126"/>
      <c r="H80" s="127"/>
      <c r="J80" t="e">
        <f>VLOOKUP(A80,'Composition portefeuille'!$B$2:$D$5,3,FALSE)</f>
        <v>#N/A</v>
      </c>
      <c r="K80" s="24">
        <v>3602</v>
      </c>
      <c r="L80" s="108"/>
      <c r="M80" t="s">
        <v>150</v>
      </c>
      <c r="N80" s="107"/>
      <c r="O80" s="109">
        <f t="shared" si="1"/>
        <v>0</v>
      </c>
      <c r="P80" s="107"/>
    </row>
    <row r="81" spans="1:16" ht="17.45" customHeight="1" x14ac:dyDescent="0.2">
      <c r="A81" s="118"/>
      <c r="B81" s="119"/>
      <c r="C81" s="199"/>
      <c r="D81" s="132"/>
      <c r="E81" s="118"/>
      <c r="F81" s="125"/>
      <c r="G81" s="126"/>
      <c r="H81" s="127"/>
      <c r="J81" t="e">
        <f>VLOOKUP(A81,'Composition portefeuille'!$B$2:$D$5,3,FALSE)</f>
        <v>#N/A</v>
      </c>
      <c r="K81" s="24">
        <v>3602</v>
      </c>
      <c r="L81" s="108"/>
      <c r="M81" t="s">
        <v>150</v>
      </c>
      <c r="N81" s="107"/>
      <c r="O81" s="109">
        <f t="shared" si="1"/>
        <v>0</v>
      </c>
      <c r="P81" s="107"/>
    </row>
    <row r="82" spans="1:16" ht="17.45" customHeight="1" x14ac:dyDescent="0.2">
      <c r="A82" s="118"/>
      <c r="B82" s="119"/>
      <c r="C82" s="199"/>
      <c r="D82" s="132"/>
      <c r="E82" s="118"/>
      <c r="F82" s="125"/>
      <c r="G82" s="126"/>
      <c r="H82" s="127"/>
      <c r="J82" t="e">
        <f>VLOOKUP(A82,'Composition portefeuille'!$B$2:$D$5,3,FALSE)</f>
        <v>#N/A</v>
      </c>
      <c r="K82" s="24">
        <v>3602</v>
      </c>
      <c r="L82" s="108"/>
      <c r="M82" t="s">
        <v>150</v>
      </c>
      <c r="N82" s="107"/>
      <c r="O82" s="109">
        <f t="shared" si="1"/>
        <v>0</v>
      </c>
      <c r="P82" s="107"/>
    </row>
    <row r="83" spans="1:16" ht="17.45" customHeight="1" x14ac:dyDescent="0.2">
      <c r="A83" s="118"/>
      <c r="B83" s="119"/>
      <c r="C83" s="199"/>
      <c r="D83" s="132"/>
      <c r="E83" s="118"/>
      <c r="F83" s="125"/>
      <c r="G83" s="126"/>
      <c r="H83" s="127"/>
      <c r="J83" t="e">
        <f>VLOOKUP(A83,'Composition portefeuille'!$B$2:$D$5,3,FALSE)</f>
        <v>#N/A</v>
      </c>
      <c r="K83" s="24">
        <v>3602</v>
      </c>
      <c r="L83" s="108"/>
      <c r="M83" t="s">
        <v>150</v>
      </c>
      <c r="N83" s="107"/>
      <c r="O83" s="109">
        <f t="shared" si="1"/>
        <v>0</v>
      </c>
      <c r="P83" s="107"/>
    </row>
    <row r="84" spans="1:16" ht="17.45" customHeight="1" x14ac:dyDescent="0.2">
      <c r="A84" s="118"/>
      <c r="B84" s="119"/>
      <c r="C84" s="199"/>
      <c r="D84" s="132"/>
      <c r="E84" s="118"/>
      <c r="F84" s="125"/>
      <c r="G84" s="126"/>
      <c r="H84" s="127"/>
      <c r="J84" t="e">
        <f>VLOOKUP(A84,'Composition portefeuille'!$B$2:$D$5,3,FALSE)</f>
        <v>#N/A</v>
      </c>
      <c r="K84" s="24">
        <v>3602</v>
      </c>
      <c r="L84" s="108"/>
      <c r="M84" t="s">
        <v>150</v>
      </c>
      <c r="N84" s="107"/>
      <c r="O84" s="109">
        <f t="shared" si="1"/>
        <v>0</v>
      </c>
      <c r="P84" s="107"/>
    </row>
    <row r="85" spans="1:16" ht="17.45" customHeight="1" x14ac:dyDescent="0.2">
      <c r="A85" s="118"/>
      <c r="B85" s="119"/>
      <c r="C85" s="199"/>
      <c r="D85" s="132"/>
      <c r="E85" s="118"/>
      <c r="F85" s="125"/>
      <c r="G85" s="126"/>
      <c r="H85" s="127"/>
      <c r="J85" t="e">
        <f>VLOOKUP(A85,'Composition portefeuille'!$B$2:$D$5,3,FALSE)</f>
        <v>#N/A</v>
      </c>
      <c r="K85" s="24">
        <v>3602</v>
      </c>
      <c r="L85" s="108"/>
      <c r="M85" t="s">
        <v>150</v>
      </c>
      <c r="N85" s="107"/>
      <c r="O85" s="109">
        <f t="shared" si="1"/>
        <v>0</v>
      </c>
      <c r="P85" s="107"/>
    </row>
    <row r="86" spans="1:16" ht="17.45" customHeight="1" x14ac:dyDescent="0.2">
      <c r="A86" s="118"/>
      <c r="B86" s="119"/>
      <c r="C86" s="199"/>
      <c r="D86" s="132"/>
      <c r="E86" s="118"/>
      <c r="F86" s="125"/>
      <c r="G86" s="126"/>
      <c r="H86" s="127"/>
      <c r="J86" t="e">
        <f>VLOOKUP(A86,'Composition portefeuille'!$B$2:$D$5,3,FALSE)</f>
        <v>#N/A</v>
      </c>
      <c r="K86" s="24">
        <v>3602</v>
      </c>
      <c r="L86" s="108"/>
      <c r="M86" t="s">
        <v>150</v>
      </c>
      <c r="N86" s="107"/>
      <c r="O86" s="109">
        <f t="shared" si="1"/>
        <v>0</v>
      </c>
      <c r="P86" s="107"/>
    </row>
    <row r="87" spans="1:16" ht="17.45" customHeight="1" x14ac:dyDescent="0.2">
      <c r="A87" s="118"/>
      <c r="B87" s="119"/>
      <c r="C87" s="199"/>
      <c r="D87" s="132"/>
      <c r="E87" s="118"/>
      <c r="F87" s="125"/>
      <c r="G87" s="126"/>
      <c r="H87" s="127"/>
      <c r="J87" t="e">
        <f>VLOOKUP(A87,'Composition portefeuille'!$B$2:$D$5,3,FALSE)</f>
        <v>#N/A</v>
      </c>
      <c r="K87" s="24">
        <v>3602</v>
      </c>
      <c r="L87" s="108"/>
      <c r="M87" t="s">
        <v>150</v>
      </c>
      <c r="N87" s="107"/>
      <c r="O87" s="109">
        <f t="shared" si="1"/>
        <v>0</v>
      </c>
      <c r="P87" s="107"/>
    </row>
    <row r="88" spans="1:16" ht="17.45" customHeight="1" x14ac:dyDescent="0.2">
      <c r="A88" s="118"/>
      <c r="B88" s="119"/>
      <c r="C88" s="199"/>
      <c r="D88" s="132"/>
      <c r="E88" s="118"/>
      <c r="F88" s="125"/>
      <c r="G88" s="126"/>
      <c r="H88" s="127"/>
      <c r="J88" t="e">
        <f>VLOOKUP(A88,'Composition portefeuille'!$B$2:$D$5,3,FALSE)</f>
        <v>#N/A</v>
      </c>
      <c r="K88" s="24">
        <v>3602</v>
      </c>
      <c r="L88" s="108"/>
      <c r="M88" t="s">
        <v>150</v>
      </c>
      <c r="N88" s="107"/>
      <c r="O88" s="109">
        <f t="shared" si="1"/>
        <v>0</v>
      </c>
      <c r="P88" s="107"/>
    </row>
    <row r="89" spans="1:16" ht="17.45" customHeight="1" x14ac:dyDescent="0.2">
      <c r="A89" s="118"/>
      <c r="B89" s="119"/>
      <c r="C89" s="199"/>
      <c r="D89" s="132"/>
      <c r="E89" s="118"/>
      <c r="F89" s="125"/>
      <c r="G89" s="126"/>
      <c r="H89" s="127"/>
      <c r="J89" t="e">
        <f>VLOOKUP(A89,'Composition portefeuille'!$B$2:$D$5,3,FALSE)</f>
        <v>#N/A</v>
      </c>
      <c r="K89" s="24">
        <v>3602</v>
      </c>
      <c r="L89" s="108"/>
      <c r="M89" t="s">
        <v>150</v>
      </c>
      <c r="N89" s="107"/>
      <c r="O89" s="109">
        <f t="shared" si="1"/>
        <v>0</v>
      </c>
      <c r="P89" s="107"/>
    </row>
    <row r="90" spans="1:16" ht="17.45" customHeight="1" x14ac:dyDescent="0.2">
      <c r="A90" s="118"/>
      <c r="B90" s="119"/>
      <c r="C90" s="199"/>
      <c r="D90" s="132"/>
      <c r="E90" s="118"/>
      <c r="F90" s="125"/>
      <c r="G90" s="126"/>
      <c r="H90" s="127"/>
      <c r="J90" t="e">
        <f>VLOOKUP(A90,'Composition portefeuille'!$B$2:$D$5,3,FALSE)</f>
        <v>#N/A</v>
      </c>
      <c r="K90" s="24">
        <v>3602</v>
      </c>
      <c r="L90" s="108"/>
      <c r="M90" t="s">
        <v>150</v>
      </c>
      <c r="N90" s="107"/>
      <c r="O90" s="109">
        <f t="shared" si="1"/>
        <v>0</v>
      </c>
      <c r="P90" s="107"/>
    </row>
    <row r="91" spans="1:16" ht="17.45" customHeight="1" x14ac:dyDescent="0.2">
      <c r="A91" s="118"/>
      <c r="B91" s="119"/>
      <c r="C91" s="199"/>
      <c r="D91" s="132"/>
      <c r="E91" s="118"/>
      <c r="F91" s="125"/>
      <c r="G91" s="126"/>
      <c r="H91" s="127"/>
      <c r="J91" t="e">
        <f>VLOOKUP(A91,'Composition portefeuille'!$B$2:$D$5,3,FALSE)</f>
        <v>#N/A</v>
      </c>
      <c r="K91" s="24">
        <v>3602</v>
      </c>
      <c r="L91" s="108"/>
      <c r="M91" t="s">
        <v>150</v>
      </c>
      <c r="N91" s="107"/>
      <c r="O91" s="109">
        <f t="shared" si="1"/>
        <v>0</v>
      </c>
      <c r="P91" s="107"/>
    </row>
    <row r="92" spans="1:16" ht="17.45" customHeight="1" x14ac:dyDescent="0.2">
      <c r="A92" s="118"/>
      <c r="B92" s="119"/>
      <c r="C92" s="199"/>
      <c r="D92" s="132"/>
      <c r="E92" s="118"/>
      <c r="F92" s="125"/>
      <c r="G92" s="126"/>
      <c r="H92" s="127"/>
      <c r="J92" t="e">
        <f>VLOOKUP(A92,'Composition portefeuille'!$B$2:$D$5,3,FALSE)</f>
        <v>#N/A</v>
      </c>
      <c r="K92" s="24">
        <v>3602</v>
      </c>
      <c r="L92" s="108"/>
      <c r="M92" t="s">
        <v>150</v>
      </c>
      <c r="N92" s="107"/>
      <c r="O92" s="109">
        <f t="shared" si="1"/>
        <v>0</v>
      </c>
      <c r="P92" s="107"/>
    </row>
    <row r="93" spans="1:16" ht="17.45" customHeight="1" x14ac:dyDescent="0.2">
      <c r="A93" s="118"/>
      <c r="B93" s="119"/>
      <c r="C93" s="199"/>
      <c r="D93" s="132"/>
      <c r="E93" s="118"/>
      <c r="F93" s="125"/>
      <c r="G93" s="126"/>
      <c r="H93" s="127"/>
      <c r="J93" t="e">
        <f>VLOOKUP(A93,'Composition portefeuille'!$B$2:$D$5,3,FALSE)</f>
        <v>#N/A</v>
      </c>
      <c r="K93" s="24">
        <v>3602</v>
      </c>
      <c r="L93" s="108"/>
      <c r="M93" t="s">
        <v>150</v>
      </c>
      <c r="N93" s="107"/>
      <c r="O93" s="109">
        <f t="shared" si="1"/>
        <v>0</v>
      </c>
      <c r="P93" s="107"/>
    </row>
    <row r="94" spans="1:16" ht="17.45" customHeight="1" x14ac:dyDescent="0.2">
      <c r="A94" s="118"/>
      <c r="B94" s="119"/>
      <c r="C94" s="199"/>
      <c r="D94" s="132"/>
      <c r="E94" s="118"/>
      <c r="F94" s="125"/>
      <c r="G94" s="126"/>
      <c r="H94" s="127"/>
      <c r="J94" t="e">
        <f>VLOOKUP(A94,'Composition portefeuille'!$B$2:$D$5,3,FALSE)</f>
        <v>#N/A</v>
      </c>
      <c r="K94" s="24">
        <v>3602</v>
      </c>
      <c r="L94" s="108"/>
      <c r="M94" t="s">
        <v>150</v>
      </c>
      <c r="N94" s="107"/>
      <c r="O94" s="109">
        <f t="shared" si="1"/>
        <v>0</v>
      </c>
      <c r="P94" s="107"/>
    </row>
    <row r="95" spans="1:16" ht="17.45" customHeight="1" x14ac:dyDescent="0.2">
      <c r="A95" s="118"/>
      <c r="B95" s="119"/>
      <c r="C95" s="199"/>
      <c r="D95" s="132"/>
      <c r="E95" s="118"/>
      <c r="F95" s="125"/>
      <c r="G95" s="126"/>
      <c r="H95" s="127"/>
      <c r="J95" t="e">
        <f>VLOOKUP(A95,'Composition portefeuille'!$B$2:$D$5,3,FALSE)</f>
        <v>#N/A</v>
      </c>
      <c r="K95" s="24">
        <v>3602</v>
      </c>
      <c r="L95" s="108"/>
      <c r="M95" t="s">
        <v>150</v>
      </c>
      <c r="N95" s="107"/>
      <c r="O95" s="109">
        <f t="shared" si="1"/>
        <v>0</v>
      </c>
      <c r="P95" s="107"/>
    </row>
    <row r="96" spans="1:16" ht="17.45" customHeight="1" x14ac:dyDescent="0.2">
      <c r="A96" s="118"/>
      <c r="B96" s="119"/>
      <c r="C96" s="199"/>
      <c r="D96" s="132"/>
      <c r="E96" s="118"/>
      <c r="F96" s="125"/>
      <c r="G96" s="126"/>
      <c r="H96" s="127"/>
      <c r="J96" t="e">
        <f>VLOOKUP(A96,'Composition portefeuille'!$B$2:$D$5,3,FALSE)</f>
        <v>#N/A</v>
      </c>
      <c r="K96" s="24">
        <v>3602</v>
      </c>
      <c r="L96" s="108"/>
      <c r="M96" t="s">
        <v>150</v>
      </c>
      <c r="N96" s="107"/>
      <c r="O96" s="109">
        <f t="shared" si="1"/>
        <v>0</v>
      </c>
      <c r="P96" s="107"/>
    </row>
    <row r="97" spans="1:16" ht="17.45" customHeight="1" x14ac:dyDescent="0.2">
      <c r="A97" s="118"/>
      <c r="B97" s="119"/>
      <c r="C97" s="199"/>
      <c r="D97" s="132"/>
      <c r="E97" s="118"/>
      <c r="F97" s="125"/>
      <c r="G97" s="126"/>
      <c r="H97" s="127"/>
      <c r="J97" t="e">
        <f>VLOOKUP(A97,'Composition portefeuille'!$B$2:$D$5,3,FALSE)</f>
        <v>#N/A</v>
      </c>
      <c r="K97" s="24">
        <v>3602</v>
      </c>
      <c r="L97" s="108"/>
      <c r="M97" t="s">
        <v>150</v>
      </c>
      <c r="N97" s="107"/>
      <c r="O97" s="109">
        <f t="shared" si="1"/>
        <v>0</v>
      </c>
      <c r="P97" s="107"/>
    </row>
    <row r="98" spans="1:16" ht="17.45" customHeight="1" x14ac:dyDescent="0.2">
      <c r="A98" s="118"/>
      <c r="B98" s="119"/>
      <c r="C98" s="199"/>
      <c r="D98" s="132"/>
      <c r="E98" s="118"/>
      <c r="F98" s="125"/>
      <c r="G98" s="126"/>
      <c r="H98" s="127"/>
      <c r="J98" t="e">
        <f>VLOOKUP(A98,'Composition portefeuille'!$B$2:$D$5,3,FALSE)</f>
        <v>#N/A</v>
      </c>
      <c r="K98" s="24">
        <v>3602</v>
      </c>
      <c r="L98" s="108"/>
      <c r="M98" t="s">
        <v>150</v>
      </c>
      <c r="N98" s="107"/>
      <c r="O98" s="109">
        <f t="shared" si="1"/>
        <v>0</v>
      </c>
      <c r="P98" s="107"/>
    </row>
    <row r="99" spans="1:16" ht="17.45" customHeight="1" x14ac:dyDescent="0.2">
      <c r="A99" s="118"/>
      <c r="B99" s="119"/>
      <c r="C99" s="199"/>
      <c r="D99" s="132"/>
      <c r="E99" s="118"/>
      <c r="F99" s="125"/>
      <c r="G99" s="126"/>
      <c r="H99" s="127"/>
      <c r="J99" t="e">
        <f>VLOOKUP(A99,'Composition portefeuille'!$B$2:$D$5,3,FALSE)</f>
        <v>#N/A</v>
      </c>
      <c r="K99" s="24">
        <v>3602</v>
      </c>
      <c r="L99" s="108"/>
      <c r="M99" t="s">
        <v>150</v>
      </c>
      <c r="N99" s="107"/>
      <c r="O99" s="109">
        <f t="shared" si="1"/>
        <v>0</v>
      </c>
      <c r="P99" s="107"/>
    </row>
    <row r="100" spans="1:16" ht="17.45" customHeight="1" x14ac:dyDescent="0.2">
      <c r="A100" s="118"/>
      <c r="B100" s="119"/>
      <c r="C100" s="199"/>
      <c r="D100" s="132"/>
      <c r="E100" s="118"/>
      <c r="F100" s="125"/>
      <c r="G100" s="126"/>
      <c r="H100" s="127"/>
      <c r="J100" t="e">
        <f>VLOOKUP(A100,'Composition portefeuille'!$B$2:$D$5,3,FALSE)</f>
        <v>#N/A</v>
      </c>
      <c r="K100" s="24">
        <v>3602</v>
      </c>
      <c r="L100" s="108"/>
      <c r="M100" t="s">
        <v>150</v>
      </c>
      <c r="N100" s="107"/>
      <c r="O100" s="109">
        <f t="shared" si="1"/>
        <v>0</v>
      </c>
      <c r="P100" s="107"/>
    </row>
    <row r="101" spans="1:16" x14ac:dyDescent="0.2">
      <c r="J101" t="str">
        <f>IF(T2&gt;0,'Composition portefeuille'!D2,"")</f>
        <v/>
      </c>
      <c r="K101" s="23" t="str">
        <f>IF(T2&gt;0,2005,"")</f>
        <v/>
      </c>
    </row>
    <row r="102" spans="1:16" x14ac:dyDescent="0.2">
      <c r="J102" t="str">
        <f>IF(T3&gt;0,'Composition portefeuille'!D3,"")</f>
        <v/>
      </c>
      <c r="K102" s="23" t="str">
        <f>IF(T3&gt;0,2005,"")</f>
        <v/>
      </c>
    </row>
    <row r="103" spans="1:16" x14ac:dyDescent="0.2">
      <c r="J103" t="str">
        <f>IF(T4&gt;0,'Composition portefeuille'!D4,"")</f>
        <v/>
      </c>
      <c r="K103" s="23" t="str">
        <f>IF(T4&gt;0,2005,"")</f>
        <v/>
      </c>
    </row>
    <row r="104" spans="1:16" x14ac:dyDescent="0.2">
      <c r="J104" t="str">
        <f>IF(T5&gt;0,'Composition portefeuille'!D5,"")</f>
        <v/>
      </c>
      <c r="K104" s="23" t="str">
        <f>IF(T5&gt;0,2005,"")</f>
        <v/>
      </c>
    </row>
  </sheetData>
  <sheetProtection algorithmName="SHA-512" hashValue="GZ8V9egtkXu2yiZv99MrSyzERTXxATwsm4CM4GYJ1M+yRC5uwnAOYe1XwD5JVHPI5YCawfcemTQCoaISKISELg==" saltValue="b5/e2BEETy6ts/FG0wkf1Q==" spinCount="100000" sheet="1" objects="1" scenarios="1" formatColumns="0" formatRows="0" selectLockedCells="1"/>
  <dataValidations count="3">
    <dataValidation type="whole" allowBlank="1" showInputMessage="1" showErrorMessage="1" sqref="G1 G101:G1048576" xr:uid="{39248281-E1FB-4DAA-8AE3-76EE36FE5425}">
      <formula1>30000</formula1>
      <formula2>1000000000</formula2>
    </dataValidation>
    <dataValidation type="whole" allowBlank="1" showInputMessage="1" showErrorMessage="1" sqref="C2:C100" xr:uid="{F53607F2-2CB0-459B-BCB3-DB1326C50AD6}">
      <formula1>0</formula1>
      <formula2>100</formula2>
    </dataValidation>
    <dataValidation type="decimal" operator="greaterThan" allowBlank="1" showInputMessage="1" showErrorMessage="1" sqref="G2:G100" xr:uid="{63C4A4CB-A61B-4142-ABA0-C16DCC01532D}">
      <formula1>30000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A8AB3A8-7307-400B-AAA9-4C7A0B2A99E6}">
          <x14:formula1>
            <xm:f>'Composition portefeuille'!$B$2:$B$5</xm:f>
          </x14:formula1>
          <xm:sqref>A2:A100</xm:sqref>
        </x14:dataValidation>
        <x14:dataValidation type="list" allowBlank="1" showInputMessage="1" showErrorMessage="1" xr:uid="{6975EF9E-24C1-407D-8089-BEC2670FFF61}">
          <x14:formula1>
            <xm:f>Listes!$E$13:$E$14</xm:f>
          </x14:formula1>
          <xm:sqref>B2:B100</xm:sqref>
        </x14:dataValidation>
        <x14:dataValidation type="list" allowBlank="1" showInputMessage="1" showErrorMessage="1" xr:uid="{75EB39DD-5ABE-437B-AB32-FD84BDE906CE}">
          <x14:formula1>
            <xm:f>'BUDGET TOTAL '!$A$26:$A$27</xm:f>
          </x14:formula1>
          <xm:sqref>D2:D100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CBA0D-382A-4AEB-A991-2A97EC7D8430}">
  <dimension ref="A1:M51"/>
  <sheetViews>
    <sheetView topLeftCell="A10" zoomScale="85" zoomScaleNormal="85" workbookViewId="0">
      <selection activeCell="H44" sqref="H44:J44"/>
    </sheetView>
  </sheetViews>
  <sheetFormatPr baseColWidth="10" defaultColWidth="10.85546875" defaultRowHeight="20.25" customHeight="1" x14ac:dyDescent="0.2"/>
  <cols>
    <col min="1" max="1" width="64.140625" style="1" customWidth="1"/>
    <col min="2" max="3" width="17.42578125" style="22" bestFit="1" customWidth="1"/>
    <col min="4" max="4" width="20.140625" style="1" customWidth="1"/>
    <col min="5" max="5" width="17.42578125" style="1" bestFit="1" customWidth="1"/>
    <col min="6" max="6" width="20.42578125" style="1" customWidth="1"/>
    <col min="7" max="7" width="19.7109375" style="1" customWidth="1"/>
    <col min="8" max="8" width="16.28515625" style="1" customWidth="1"/>
    <col min="9" max="9" width="15.85546875" style="1" customWidth="1"/>
    <col min="10" max="10" width="19.28515625" style="1" customWidth="1"/>
    <col min="11" max="12" width="15.85546875" style="1" customWidth="1"/>
    <col min="13" max="13" width="19.7109375" style="1" customWidth="1"/>
    <col min="14" max="16384" width="10.85546875" style="1"/>
  </cols>
  <sheetData>
    <row r="1" spans="1:13" ht="19.899999999999999" customHeight="1" thickBot="1" x14ac:dyDescent="0.25"/>
    <row r="2" spans="1:13" ht="34.9" customHeight="1" thickBot="1" x14ac:dyDescent="0.25">
      <c r="A2" s="19"/>
      <c r="B2" s="81"/>
      <c r="C2" s="114">
        <f>'Composition portefeuille'!B2</f>
        <v>0</v>
      </c>
      <c r="D2" s="83"/>
      <c r="E2" s="84"/>
      <c r="F2" s="114">
        <f>'Composition portefeuille'!B3</f>
        <v>0</v>
      </c>
      <c r="G2" s="83"/>
      <c r="H2" s="84"/>
      <c r="I2" s="114">
        <f>'Composition portefeuille'!B4</f>
        <v>0</v>
      </c>
      <c r="J2" s="83"/>
      <c r="K2" s="84"/>
      <c r="L2" s="114">
        <f>'Composition portefeuille'!B5</f>
        <v>0</v>
      </c>
      <c r="M2" s="85"/>
    </row>
    <row r="3" spans="1:13" ht="34.9" customHeight="1" thickBot="1" x14ac:dyDescent="0.25">
      <c r="A3" s="19"/>
      <c r="B3" s="78" t="s">
        <v>46</v>
      </c>
      <c r="C3" s="79" t="s">
        <v>47</v>
      </c>
      <c r="D3" s="80" t="s">
        <v>48</v>
      </c>
      <c r="E3" s="78" t="s">
        <v>46</v>
      </c>
      <c r="F3" s="79" t="s">
        <v>47</v>
      </c>
      <c r="G3" s="80" t="s">
        <v>48</v>
      </c>
      <c r="H3" s="78" t="s">
        <v>46</v>
      </c>
      <c r="I3" s="79" t="s">
        <v>47</v>
      </c>
      <c r="J3" s="80" t="s">
        <v>48</v>
      </c>
      <c r="K3" s="78" t="s">
        <v>46</v>
      </c>
      <c r="L3" s="79" t="s">
        <v>47</v>
      </c>
      <c r="M3" s="80" t="s">
        <v>48</v>
      </c>
    </row>
    <row r="4" spans="1:13" ht="15.75" x14ac:dyDescent="0.2">
      <c r="A4" s="93" t="s">
        <v>155</v>
      </c>
      <c r="B4" s="40"/>
      <c r="C4" s="99"/>
      <c r="D4" s="42"/>
      <c r="E4" s="40"/>
      <c r="F4" s="41"/>
      <c r="G4" s="42"/>
      <c r="H4" s="40"/>
      <c r="I4" s="41"/>
      <c r="J4" s="42"/>
      <c r="K4" s="40"/>
      <c r="L4" s="41"/>
      <c r="M4" s="42"/>
    </row>
    <row r="5" spans="1:13" ht="15" x14ac:dyDescent="0.2">
      <c r="A5" s="94" t="s">
        <v>33</v>
      </c>
      <c r="B5" s="45">
        <f>SUMIFS('Personnel entr. bénéficiaire'!$L$2:$L$100,'Personnel entr. bénéficiaire'!$A$2:$A$100,'BUDGET TOTAL '!$C$2,'Personnel entr. bénéficiaire'!$B$2:$B$100,"RI",'Personnel entr. bénéficiaire'!$D$2:$D$100,'BUDGET TOTAL '!A5)</f>
        <v>0</v>
      </c>
      <c r="C5" s="100">
        <f>SUMIFS('Personnel entr. bénéficiaire'!$L$2:$L$100,'Personnel entr. bénéficiaire'!$A$2:$A$100,'BUDGET TOTAL '!$C$2,'Personnel entr. bénéficiaire'!$B$2:$B$100,"DE",'Personnel entr. bénéficiaire'!$D$2:$D$100,'BUDGET TOTAL '!A5)</f>
        <v>0</v>
      </c>
      <c r="D5" s="44">
        <f>B5+C5</f>
        <v>0</v>
      </c>
      <c r="E5" s="45">
        <f>SUMIFS('Personnel entr. bénéficiaire'!$L$2:$L$100,'Personnel entr. bénéficiaire'!$A$2:$A$100,'BUDGET TOTAL '!$F$2,'Personnel entr. bénéficiaire'!$B$2:$B$100,"RI",'Personnel entr. bénéficiaire'!$D$2:$D$100,'BUDGET TOTAL '!A5)</f>
        <v>0</v>
      </c>
      <c r="F5" s="100">
        <f>SUMIFS('Personnel entr. bénéficiaire'!$L$2:$L$100,'Personnel entr. bénéficiaire'!$A$2:$A$100,'BUDGET TOTAL '!$F$2,'Personnel entr. bénéficiaire'!$B$2:$B$100,"DE",'Personnel entr. bénéficiaire'!$D$2:$D$100,'BUDGET TOTAL '!A5)</f>
        <v>0</v>
      </c>
      <c r="G5" s="44">
        <f>E5+F5</f>
        <v>0</v>
      </c>
      <c r="H5" s="45">
        <f>SUMIFS('Personnel entr. bénéficiaire'!$L$2:$L$100,'Personnel entr. bénéficiaire'!$A$2:$A$100,'BUDGET TOTAL '!$I$2,'Personnel entr. bénéficiaire'!$B$2:$B$100,"RI",'Personnel entr. bénéficiaire'!$D$2:$D$100,'BUDGET TOTAL '!A5)</f>
        <v>0</v>
      </c>
      <c r="I5" s="43">
        <f>SUMIFS('Personnel entr. bénéficiaire'!$L$2:$L$100,'Personnel entr. bénéficiaire'!$A$2:$A$100,'BUDGET TOTAL '!$I$2,'Personnel entr. bénéficiaire'!$B$2:$B$100,"DE",'Personnel entr. bénéficiaire'!$D$2:$D$100,'BUDGET TOTAL '!A5)</f>
        <v>0</v>
      </c>
      <c r="J5" s="44">
        <f>H5+I5</f>
        <v>0</v>
      </c>
      <c r="K5" s="45">
        <f>SUMIFS('Personnel entr. bénéficiaire'!$L$2:$L$100,'Personnel entr. bénéficiaire'!$A$2:$A$100,'BUDGET TOTAL '!$L$2,'Personnel entr. bénéficiaire'!$B$2:$B$100,"RI",'Personnel entr. bénéficiaire'!$D$2:$D$100,'BUDGET TOTAL '!A5)</f>
        <v>0</v>
      </c>
      <c r="L5" s="43">
        <f>SUMIFS('Personnel entr. bénéficiaire'!$L$2:$L$100,'Personnel entr. bénéficiaire'!$A$2:$A$100,'BUDGET TOTAL '!$L$2,'Personnel entr. bénéficiaire'!$B$2:$B$100,"DE",'Personnel entr. bénéficiaire'!$D$2:$D$100,'BUDGET TOTAL '!A5)</f>
        <v>0</v>
      </c>
      <c r="M5" s="44">
        <f>K5+L5</f>
        <v>0</v>
      </c>
    </row>
    <row r="6" spans="1:13" ht="15" x14ac:dyDescent="0.2">
      <c r="A6" s="94" t="s">
        <v>36</v>
      </c>
      <c r="B6" s="45">
        <f>SUMIFS('Personnel entr. bénéficiaire'!$L$2:$L$100,'Personnel entr. bénéficiaire'!$A$2:$A$100,'BUDGET TOTAL '!$C$2,'Personnel entr. bénéficiaire'!$B$2:$B$100,"RI",'Personnel entr. bénéficiaire'!$D$2:$D$100,'BUDGET TOTAL '!A6)</f>
        <v>0</v>
      </c>
      <c r="C6" s="100">
        <f>SUMIFS('Personnel entr. bénéficiaire'!$L$2:$L$100,'Personnel entr. bénéficiaire'!$A$2:$A$100,'BUDGET TOTAL '!$C$2,'Personnel entr. bénéficiaire'!$B$2:$B$100,"DE",'Personnel entr. bénéficiaire'!$D$2:$D$100,'BUDGET TOTAL '!A6)</f>
        <v>0</v>
      </c>
      <c r="D6" s="44">
        <f>B6+C6</f>
        <v>0</v>
      </c>
      <c r="E6" s="45">
        <f>SUMIFS('Personnel entr. bénéficiaire'!$L$2:$L$100,'Personnel entr. bénéficiaire'!$A$2:$A$100,'BUDGET TOTAL '!$F$2,'Personnel entr. bénéficiaire'!$B$2:$B$100,"RI",'Personnel entr. bénéficiaire'!$D$2:$D$100,'BUDGET TOTAL '!A6)</f>
        <v>0</v>
      </c>
      <c r="F6" s="100">
        <f>SUMIFS('Personnel entr. bénéficiaire'!$L$2:$L$100,'Personnel entr. bénéficiaire'!$A$2:$A$100,'BUDGET TOTAL '!$F$2,'Personnel entr. bénéficiaire'!$B$2:$B$100,"DE",'Personnel entr. bénéficiaire'!$D$2:$D$100,'BUDGET TOTAL '!A6)</f>
        <v>0</v>
      </c>
      <c r="G6" s="44">
        <f>E6+F6</f>
        <v>0</v>
      </c>
      <c r="H6" s="45">
        <f>SUMIFS('Personnel entr. bénéficiaire'!$L$2:$L$100,'Personnel entr. bénéficiaire'!$A$2:$A$100,'BUDGET TOTAL '!$I$2,'Personnel entr. bénéficiaire'!$B$2:$B$100,"RI",'Personnel entr. bénéficiaire'!$D$2:$D$100,'BUDGET TOTAL '!A6)</f>
        <v>0</v>
      </c>
      <c r="I6" s="43">
        <f>SUMIFS('Personnel entr. bénéficiaire'!$L$2:$L$100,'Personnel entr. bénéficiaire'!$A$2:$A$100,'BUDGET TOTAL '!$I$2,'Personnel entr. bénéficiaire'!$B$2:$B$100,"DE",'Personnel entr. bénéficiaire'!$D$2:$D$100,'BUDGET TOTAL '!A6)</f>
        <v>0</v>
      </c>
      <c r="J6" s="44">
        <f>H6+I6</f>
        <v>0</v>
      </c>
      <c r="K6" s="45">
        <f>SUMIFS('Personnel entr. bénéficiaire'!$L$2:$L$100,'Personnel entr. bénéficiaire'!$A$2:$A$100,'BUDGET TOTAL '!$L$2,'Personnel entr. bénéficiaire'!$B$2:$B$100,"RI",'Personnel entr. bénéficiaire'!$D$2:$D$100,'BUDGET TOTAL '!A6)</f>
        <v>0</v>
      </c>
      <c r="L6" s="43">
        <f>SUMIFS('Personnel entr. bénéficiaire'!$L$2:$L$100,'Personnel entr. bénéficiaire'!$A$2:$A$100,'BUDGET TOTAL '!$L$2,'Personnel entr. bénéficiaire'!$B$2:$B$100,"DE",'Personnel entr. bénéficiaire'!$D$2:$D$100,'BUDGET TOTAL '!A6)</f>
        <v>0</v>
      </c>
      <c r="M6" s="44">
        <f>K6+L6</f>
        <v>0</v>
      </c>
    </row>
    <row r="7" spans="1:13" ht="15" x14ac:dyDescent="0.2">
      <c r="A7" s="95" t="s">
        <v>49</v>
      </c>
      <c r="B7" s="45">
        <f>SUMIFS('Personnel entr. bénéficiaire'!$L$2:$L$100,'Personnel entr. bénéficiaire'!$A$2:$A$100,'BUDGET TOTAL '!$C$2,'Personnel entr. bénéficiaire'!$B$2:$B$100,"RI",'Personnel entr. bénéficiaire'!$D$2:$D$100,'BUDGET TOTAL '!A7)</f>
        <v>0</v>
      </c>
      <c r="C7" s="100">
        <f>SUMIFS('Personnel entr. bénéficiaire'!$L$2:$L$100,'Personnel entr. bénéficiaire'!$A$2:$A$100,'BUDGET TOTAL '!$C$2,'Personnel entr. bénéficiaire'!$B$2:$B$100,"DE",'Personnel entr. bénéficiaire'!$D$2:$D$100,'BUDGET TOTAL '!A7)</f>
        <v>0</v>
      </c>
      <c r="D7" s="48">
        <f>B7+C7</f>
        <v>0</v>
      </c>
      <c r="E7" s="45">
        <f>SUMIFS('Personnel entr. bénéficiaire'!$L$2:$L$100,'Personnel entr. bénéficiaire'!$A$2:$A$100,'BUDGET TOTAL '!$F$2,'Personnel entr. bénéficiaire'!$B$2:$B$100,"RI",'Personnel entr. bénéficiaire'!$D$2:$D$100,'BUDGET TOTAL '!A7)</f>
        <v>0</v>
      </c>
      <c r="F7" s="100">
        <f>SUMIFS('Personnel entr. bénéficiaire'!$L$2:$L$100,'Personnel entr. bénéficiaire'!$A$2:$A$100,'BUDGET TOTAL '!$F$2,'Personnel entr. bénéficiaire'!$B$2:$B$100,"DE",'Personnel entr. bénéficiaire'!$D$2:$D$100,'BUDGET TOTAL '!A7)</f>
        <v>0</v>
      </c>
      <c r="G7" s="48">
        <f>E7+F7</f>
        <v>0</v>
      </c>
      <c r="H7" s="45">
        <f>SUMIFS('Personnel entr. bénéficiaire'!$L$2:$L$100,'Personnel entr. bénéficiaire'!$A$2:$A$100,'BUDGET TOTAL '!$I$2,'Personnel entr. bénéficiaire'!$B$2:$B$100,"RI",'Personnel entr. bénéficiaire'!$D$2:$D$100,'BUDGET TOTAL '!A7)</f>
        <v>0</v>
      </c>
      <c r="I7" s="43">
        <f>SUMIFS('Personnel entr. bénéficiaire'!$L$2:$L$100,'Personnel entr. bénéficiaire'!$A$2:$A$100,'BUDGET TOTAL '!$I$2,'Personnel entr. bénéficiaire'!$B$2:$B$100,"DE",'Personnel entr. bénéficiaire'!$D$2:$D$100,'BUDGET TOTAL '!A7)</f>
        <v>0</v>
      </c>
      <c r="J7" s="48">
        <f>H7+I7</f>
        <v>0</v>
      </c>
      <c r="K7" s="45">
        <f>SUMIFS('Personnel entr. bénéficiaire'!$L$2:$L$100,'Personnel entr. bénéficiaire'!$A$2:$A$100,'BUDGET TOTAL '!$L$2,'Personnel entr. bénéficiaire'!$B$2:$B$100,"RI",'Personnel entr. bénéficiaire'!$D$2:$D$100,'BUDGET TOTAL '!A7)</f>
        <v>0</v>
      </c>
      <c r="L7" s="43">
        <f>SUMIFS('Personnel entr. bénéficiaire'!$L$2:$L$100,'Personnel entr. bénéficiaire'!$A$2:$A$100,'BUDGET TOTAL '!$L$2,'Personnel entr. bénéficiaire'!$B$2:$B$100,"DE",'Personnel entr. bénéficiaire'!$D$2:$D$100,'BUDGET TOTAL '!A7)</f>
        <v>0</v>
      </c>
      <c r="M7" s="48">
        <f>K7+L7</f>
        <v>0</v>
      </c>
    </row>
    <row r="8" spans="1:13" ht="15.75" thickBot="1" x14ac:dyDescent="0.25">
      <c r="A8" s="136" t="s">
        <v>50</v>
      </c>
      <c r="B8" s="101">
        <f>SUMIFS('Personnel entr. bénéficiaire'!$L$2:$L$100,'Personnel entr. bénéficiaire'!$A$2:$A$100,'BUDGET TOTAL '!$C$2,'Personnel entr. bénéficiaire'!$B$2:$B$100,"RI",'Personnel entr. bénéficiaire'!$D$2:$D$100,'BUDGET TOTAL '!A8)</f>
        <v>0</v>
      </c>
      <c r="C8" s="133">
        <f>SUMIFS('Personnel entr. bénéficiaire'!$L$2:$L$100,'Personnel entr. bénéficiaire'!$A$2:$A$100,'BUDGET TOTAL '!$C$2,'Personnel entr. bénéficiaire'!$B$2:$B$100,"DE",'Personnel entr. bénéficiaire'!$D$2:$D$100,'BUDGET TOTAL '!A8)</f>
        <v>0</v>
      </c>
      <c r="D8" s="49">
        <f>B8+C8</f>
        <v>0</v>
      </c>
      <c r="E8" s="101">
        <f>SUMIFS('Personnel entr. bénéficiaire'!$L$2:$L$100,'Personnel entr. bénéficiaire'!$A$2:$A$100,'BUDGET TOTAL '!$F$2,'Personnel entr. bénéficiaire'!$B$2:$B$100,"RI",'Personnel entr. bénéficiaire'!$D$2:$D$100,'BUDGET TOTAL '!A8)</f>
        <v>0</v>
      </c>
      <c r="F8" s="134">
        <f>SUMIFS('Personnel entr. bénéficiaire'!$L$2:$L$100,'Personnel entr. bénéficiaire'!$A$2:$A$100,'BUDGET TOTAL '!$F$2,'Personnel entr. bénéficiaire'!$B$2:$B$100,"DE",'Personnel entr. bénéficiaire'!$D$2:$D$100,'BUDGET TOTAL '!A8)</f>
        <v>0</v>
      </c>
      <c r="G8" s="49">
        <f>E8+F8</f>
        <v>0</v>
      </c>
      <c r="H8" s="101">
        <f>SUMIFS('Personnel entr. bénéficiaire'!$L$2:$L$100,'Personnel entr. bénéficiaire'!$A$2:$A$100,'BUDGET TOTAL '!$I$2,'Personnel entr. bénéficiaire'!$B$2:$B$100,"RI",'Personnel entr. bénéficiaire'!$D$2:$D$100,'BUDGET TOTAL '!A8)</f>
        <v>0</v>
      </c>
      <c r="I8" s="102">
        <f>SUMIFS('Personnel entr. bénéficiaire'!$L$2:$L$100,'Personnel entr. bénéficiaire'!$A$2:$A$100,'BUDGET TOTAL '!$I$2,'Personnel entr. bénéficiaire'!$B$2:$B$100,"DE",'Personnel entr. bénéficiaire'!$D$2:$D$100,'BUDGET TOTAL '!A8)</f>
        <v>0</v>
      </c>
      <c r="J8" s="49">
        <f>H8+I8</f>
        <v>0</v>
      </c>
      <c r="K8" s="101">
        <f>SUMIFS('Personnel entr. bénéficiaire'!$L$2:$L$100,'Personnel entr. bénéficiaire'!$A$2:$A$100,'BUDGET TOTAL '!$L$2,'Personnel entr. bénéficiaire'!$B$2:$B$100,"RI",'Personnel entr. bénéficiaire'!$D$2:$D$100,'BUDGET TOTAL '!A8)</f>
        <v>0</v>
      </c>
      <c r="L8" s="102">
        <f>SUMIFS('Personnel entr. bénéficiaire'!$L$2:$L$100,'Personnel entr. bénéficiaire'!$A$2:$A$100,'BUDGET TOTAL '!$L$2,'Personnel entr. bénéficiaire'!$B$2:$B$100,"DE",'Personnel entr. bénéficiaire'!$D$2:$D$100,'BUDGET TOTAL '!A8)</f>
        <v>0</v>
      </c>
      <c r="M8" s="49">
        <f>K8+L8</f>
        <v>0</v>
      </c>
    </row>
    <row r="9" spans="1:13" ht="16.5" thickTop="1" x14ac:dyDescent="0.2">
      <c r="A9" s="137" t="s">
        <v>156</v>
      </c>
      <c r="B9" s="55">
        <f t="shared" ref="B9:M9" si="0">SUM(B5:B8)</f>
        <v>0</v>
      </c>
      <c r="C9" s="33">
        <f t="shared" si="0"/>
        <v>0</v>
      </c>
      <c r="D9" s="54">
        <f t="shared" si="0"/>
        <v>0</v>
      </c>
      <c r="E9" s="55">
        <f t="shared" si="0"/>
        <v>0</v>
      </c>
      <c r="F9" s="33">
        <f t="shared" si="0"/>
        <v>0</v>
      </c>
      <c r="G9" s="54">
        <f t="shared" si="0"/>
        <v>0</v>
      </c>
      <c r="H9" s="55">
        <f t="shared" si="0"/>
        <v>0</v>
      </c>
      <c r="I9" s="33">
        <f t="shared" si="0"/>
        <v>0</v>
      </c>
      <c r="J9" s="54">
        <f t="shared" si="0"/>
        <v>0</v>
      </c>
      <c r="K9" s="55">
        <f t="shared" si="0"/>
        <v>0</v>
      </c>
      <c r="L9" s="33">
        <f t="shared" si="0"/>
        <v>0</v>
      </c>
      <c r="M9" s="54">
        <f t="shared" si="0"/>
        <v>0</v>
      </c>
    </row>
    <row r="10" spans="1:13" ht="15.75" x14ac:dyDescent="0.2">
      <c r="A10" s="135" t="s">
        <v>134</v>
      </c>
      <c r="B10" s="45"/>
      <c r="C10" s="100"/>
      <c r="D10" s="48"/>
      <c r="E10" s="45"/>
      <c r="F10" s="100"/>
      <c r="G10" s="48"/>
      <c r="H10" s="45"/>
      <c r="I10" s="43"/>
      <c r="J10" s="48"/>
      <c r="K10" s="45"/>
      <c r="L10" s="43"/>
      <c r="M10" s="48"/>
    </row>
    <row r="11" spans="1:13" ht="15" x14ac:dyDescent="0.2">
      <c r="A11" s="94" t="s">
        <v>33</v>
      </c>
      <c r="B11" s="45">
        <f>SUMIFS('Personnel entr. belge liée'!$M$2:$M$100,'Personnel entr. belge liée'!$A$2:$A$100,'BUDGET TOTAL '!$C$2,'Personnel entr. belge liée'!$C$2:$C$100,"RI",'Personnel entr. belge liée'!$E$2:$E$100,'BUDGET TOTAL '!A11)</f>
        <v>0</v>
      </c>
      <c r="C11" s="100">
        <f>SUMIFS('Personnel entr. belge liée'!$M$2:$M$100,'Personnel entr. belge liée'!$A$2:$A$100,'BUDGET TOTAL '!$C$2,'Personnel entr. belge liée'!$C$2:$C$100,"DE",'Personnel entr. belge liée'!$E$2:$E$100,'BUDGET TOTAL '!A11)</f>
        <v>0</v>
      </c>
      <c r="D11" s="48">
        <f>B11+C11</f>
        <v>0</v>
      </c>
      <c r="E11" s="45">
        <f>SUMIFS('Personnel entr. belge liée'!$M$2:$M$100,'Personnel entr. belge liée'!$A$2:$A$100,'BUDGET TOTAL '!$F$2,'Personnel entr. belge liée'!$C$2:$C$100,"RI",'Personnel entr. belge liée'!$E$2:$E$100,'BUDGET TOTAL '!A11)</f>
        <v>0</v>
      </c>
      <c r="F11" s="100">
        <f>SUMIFS('Personnel entr. belge liée'!$M$2:$M$100,'Personnel entr. belge liée'!$A$2:$A$100,'BUDGET TOTAL '!$F$2,'Personnel entr. belge liée'!$C$2:$C$100,"DE",'Personnel entr. belge liée'!$E$2:$E$100,'BUDGET TOTAL '!A11)</f>
        <v>0</v>
      </c>
      <c r="G11" s="48">
        <f>E11+F11</f>
        <v>0</v>
      </c>
      <c r="H11" s="45">
        <f>SUMIFS('Personnel entr. belge liée'!$M$2:$M$100,'Personnel entr. belge liée'!$A$2:$A$100,'BUDGET TOTAL '!$I$2,'Personnel entr. belge liée'!$C$2:$C$100,"RI",'Personnel entr. belge liée'!$E$2:$E$100,'BUDGET TOTAL '!A11)</f>
        <v>0</v>
      </c>
      <c r="I11" s="100">
        <f>SUMIFS('Personnel entr. belge liée'!$M$2:$M$100,'Personnel entr. belge liée'!$A$2:$A$100,'BUDGET TOTAL '!$I$2,'Personnel entr. belge liée'!$C$2:$C$100,"DE",'Personnel entr. belge liée'!$E$2:$E$100,'BUDGET TOTAL '!A11)</f>
        <v>0</v>
      </c>
      <c r="J11" s="48">
        <f>H11+I11</f>
        <v>0</v>
      </c>
      <c r="K11" s="45">
        <f>SUMIFS('Personnel entr. belge liée'!$M$2:$M$100,'Personnel entr. belge liée'!$A$2:$A$100,'BUDGET TOTAL '!$L$2,'Personnel entr. belge liée'!$C$2:$C$100,"RI",'Personnel entr. belge liée'!$E$2:$E$100,'BUDGET TOTAL '!A11)</f>
        <v>0</v>
      </c>
      <c r="L11" s="100">
        <f>SUMIFS('Personnel entr. belge liée'!$M$2:$M$100,'Personnel entr. belge liée'!$A$2:$A$100,'BUDGET TOTAL '!$L$2,'Personnel entr. belge liée'!$C$2:$C$100,"DE",'Personnel entr. belge liée'!$E$2:$E$100,'BUDGET TOTAL '!A11)</f>
        <v>0</v>
      </c>
      <c r="M11" s="48">
        <f>K11+L11</f>
        <v>0</v>
      </c>
    </row>
    <row r="12" spans="1:13" ht="15" x14ac:dyDescent="0.2">
      <c r="A12" s="94" t="s">
        <v>36</v>
      </c>
      <c r="B12" s="45">
        <f>SUMIFS('Personnel entr. belge liée'!$M$2:$M$100,'Personnel entr. belge liée'!$A$2:$A$100,'BUDGET TOTAL '!$C$2,'Personnel entr. belge liée'!$C$2:$C$100,"RI",'Personnel entr. belge liée'!$E$2:$E$100,'BUDGET TOTAL '!A12)</f>
        <v>0</v>
      </c>
      <c r="C12" s="100">
        <f>SUMIFS('Personnel entr. belge liée'!$M$2:$M$100,'Personnel entr. belge liée'!$A$2:$A$100,'BUDGET TOTAL '!$C$2,'Personnel entr. belge liée'!$C$2:$C$100,"DE",'Personnel entr. belge liée'!$E$2:$E$100,'BUDGET TOTAL '!A12)</f>
        <v>0</v>
      </c>
      <c r="D12" s="48">
        <f>B12+C12</f>
        <v>0</v>
      </c>
      <c r="E12" s="45">
        <f>SUMIFS('Personnel entr. belge liée'!$M$2:$M$100,'Personnel entr. belge liée'!$A$2:$A$100,'BUDGET TOTAL '!$F$2,'Personnel entr. belge liée'!$C$2:$C$100,"RI",'Personnel entr. belge liée'!$E$2:$E$100,'BUDGET TOTAL '!A12)</f>
        <v>0</v>
      </c>
      <c r="F12" s="100">
        <f>SUMIFS('Personnel entr. belge liée'!$M$2:$M$100,'Personnel entr. belge liée'!$A$2:$A$100,'BUDGET TOTAL '!$F$2,'Personnel entr. belge liée'!$C$2:$C$100,"DE",'Personnel entr. belge liée'!$E$2:$E$100,'BUDGET TOTAL '!A12)</f>
        <v>0</v>
      </c>
      <c r="G12" s="48">
        <f>E12+F12</f>
        <v>0</v>
      </c>
      <c r="H12" s="45">
        <f>SUMIFS('Personnel entr. belge liée'!$M$2:$M$100,'Personnel entr. belge liée'!$A$2:$A$100,'BUDGET TOTAL '!$I$2,'Personnel entr. belge liée'!$C$2:$C$100,"RI",'Personnel entr. belge liée'!$E$2:$E$100,'BUDGET TOTAL '!A12)</f>
        <v>0</v>
      </c>
      <c r="I12" s="100">
        <f>SUMIFS('Personnel entr. belge liée'!$M$2:$M$100,'Personnel entr. belge liée'!$A$2:$A$100,'BUDGET TOTAL '!$I$2,'Personnel entr. belge liée'!$C$2:$C$100,"DE",'Personnel entr. belge liée'!$E$2:$E$100,'BUDGET TOTAL '!A12)</f>
        <v>0</v>
      </c>
      <c r="J12" s="48">
        <f>H12+I12</f>
        <v>0</v>
      </c>
      <c r="K12" s="45">
        <f>SUMIFS('Personnel entr. belge liée'!$M$2:$M$100,'Personnel entr. belge liée'!$A$2:$A$100,'BUDGET TOTAL '!$L$2,'Personnel entr. belge liée'!$C$2:$C$100,"RI",'Personnel entr. belge liée'!$E$2:$E$100,'BUDGET TOTAL '!A12)</f>
        <v>0</v>
      </c>
      <c r="L12" s="100">
        <f>SUMIFS('Personnel entr. belge liée'!$M$2:$M$100,'Personnel entr. belge liée'!$A$2:$A$100,'BUDGET TOTAL '!$L$2,'Personnel entr. belge liée'!$C$2:$C$100,"DE",'Personnel entr. belge liée'!$E$2:$E$100,'BUDGET TOTAL '!A12)</f>
        <v>0</v>
      </c>
      <c r="M12" s="48">
        <f>K12+L12</f>
        <v>0</v>
      </c>
    </row>
    <row r="13" spans="1:13" ht="15" x14ac:dyDescent="0.2">
      <c r="A13" s="95" t="s">
        <v>49</v>
      </c>
      <c r="B13" s="45">
        <f>SUMIFS('Personnel entr. belge liée'!$M$2:$M$100,'Personnel entr. belge liée'!$A$2:$A$100,'BUDGET TOTAL '!$C$2,'Personnel entr. belge liée'!$C$2:$C$100,"RI",'Personnel entr. belge liée'!$E$2:$E$100,'BUDGET TOTAL '!A13)</f>
        <v>0</v>
      </c>
      <c r="C13" s="100">
        <f>SUMIFS('Personnel entr. belge liée'!$M$2:$M$100,'Personnel entr. belge liée'!$A$2:$A$100,'BUDGET TOTAL '!$C$2,'Personnel entr. belge liée'!$C$2:$C$100,"DE",'Personnel entr. belge liée'!$E$2:$E$100,'BUDGET TOTAL '!A13)</f>
        <v>0</v>
      </c>
      <c r="D13" s="48">
        <f>B13+C13</f>
        <v>0</v>
      </c>
      <c r="E13" s="45">
        <f>SUMIFS('Personnel entr. belge liée'!$M$2:$M$100,'Personnel entr. belge liée'!$A$2:$A$100,'BUDGET TOTAL '!$F$2,'Personnel entr. belge liée'!$C$2:$C$100,"RI",'Personnel entr. belge liée'!$E$2:$E$100,'BUDGET TOTAL '!A13)</f>
        <v>0</v>
      </c>
      <c r="F13" s="100">
        <f>SUMIFS('Personnel entr. belge liée'!$M$2:$M$100,'Personnel entr. belge liée'!$A$2:$A$100,'BUDGET TOTAL '!$F$2,'Personnel entr. belge liée'!$C$2:$C$100,"DE",'Personnel entr. belge liée'!$E$2:$E$100,'BUDGET TOTAL '!A13)</f>
        <v>0</v>
      </c>
      <c r="G13" s="48">
        <f>E13+F13</f>
        <v>0</v>
      </c>
      <c r="H13" s="45">
        <f>SUMIFS('Personnel entr. belge liée'!$M$2:$M$100,'Personnel entr. belge liée'!$A$2:$A$100,'BUDGET TOTAL '!$I$2,'Personnel entr. belge liée'!$C$2:$C$100,"RI",'Personnel entr. belge liée'!$E$2:$E$100,'BUDGET TOTAL '!A13)</f>
        <v>0</v>
      </c>
      <c r="I13" s="100">
        <f>SUMIFS('Personnel entr. belge liée'!$M$2:$M$100,'Personnel entr. belge liée'!$A$2:$A$100,'BUDGET TOTAL '!$I$2,'Personnel entr. belge liée'!$C$2:$C$100,"DE",'Personnel entr. belge liée'!$E$2:$E$100,'BUDGET TOTAL '!A13)</f>
        <v>0</v>
      </c>
      <c r="J13" s="48">
        <f>H13+I13</f>
        <v>0</v>
      </c>
      <c r="K13" s="45">
        <f>SUMIFS('Personnel entr. belge liée'!$M$2:$M$100,'Personnel entr. belge liée'!$A$2:$A$100,'BUDGET TOTAL '!$L$2,'Personnel entr. belge liée'!$C$2:$C$100,"RI",'Personnel entr. belge liée'!$E$2:$E$100,'BUDGET TOTAL '!A13)</f>
        <v>0</v>
      </c>
      <c r="L13" s="100">
        <f>SUMIFS('Personnel entr. belge liée'!$M$2:$M$100,'Personnel entr. belge liée'!$A$2:$A$100,'BUDGET TOTAL '!$L$2,'Personnel entr. belge liée'!$C$2:$C$100,"DE",'Personnel entr. belge liée'!$E$2:$E$100,'BUDGET TOTAL '!A13)</f>
        <v>0</v>
      </c>
      <c r="M13" s="48">
        <f>K13+L13</f>
        <v>0</v>
      </c>
    </row>
    <row r="14" spans="1:13" ht="15.75" thickBot="1" x14ac:dyDescent="0.25">
      <c r="A14" s="136" t="s">
        <v>50</v>
      </c>
      <c r="B14" s="101">
        <f>SUMIFS('Personnel entr. belge liée'!$M$2:$M$100,'Personnel entr. belge liée'!$A$2:$A$100,'BUDGET TOTAL '!$C$2,'Personnel entr. belge liée'!$C$2:$C$100,"RI",'Personnel entr. belge liée'!$E$2:$E$100,'BUDGET TOTAL '!A14)</f>
        <v>0</v>
      </c>
      <c r="C14" s="133">
        <f>SUMIFS('Personnel entr. belge liée'!$M$2:$M$100,'Personnel entr. belge liée'!$A$2:$A$100,'BUDGET TOTAL '!$C$2,'Personnel entr. belge liée'!$C$2:$C$100,"DE",'Personnel entr. belge liée'!$E$2:$E$100,'BUDGET TOTAL '!A14)</f>
        <v>0</v>
      </c>
      <c r="D14" s="49">
        <f>B14+C14</f>
        <v>0</v>
      </c>
      <c r="E14" s="101">
        <f>SUMIFS('Personnel entr. belge liée'!$M$2:$M$100,'Personnel entr. belge liée'!$A$2:$A$100,'BUDGET TOTAL '!$F$2,'Personnel entr. belge liée'!$C$2:$C$100,"RI",'Personnel entr. belge liée'!$E$2:$E$100,'BUDGET TOTAL '!A14)</f>
        <v>0</v>
      </c>
      <c r="F14" s="133">
        <f>SUMIFS('Personnel entr. belge liée'!$M$2:$M$100,'Personnel entr. belge liée'!$A$2:$A$100,'BUDGET TOTAL '!$F$2,'Personnel entr. belge liée'!$C$2:$C$100,"DE",'Personnel entr. belge liée'!$E$2:$E$100,'BUDGET TOTAL '!A14)</f>
        <v>0</v>
      </c>
      <c r="G14" s="49">
        <f>E14+F14</f>
        <v>0</v>
      </c>
      <c r="H14" s="101">
        <f>SUMIFS('Personnel entr. belge liée'!$M$2:$M$100,'Personnel entr. belge liée'!$A$2:$A$100,'BUDGET TOTAL '!$I$2,'Personnel entr. belge liée'!$C$2:$C$100,"RI",'Personnel entr. belge liée'!$E$2:$E$100,'BUDGET TOTAL '!A14)</f>
        <v>0</v>
      </c>
      <c r="I14" s="133">
        <f>SUMIFS('Personnel entr. belge liée'!$M$2:$M$100,'Personnel entr. belge liée'!$A$2:$A$100,'BUDGET TOTAL '!$I$2,'Personnel entr. belge liée'!$C$2:$C$100,"DE",'Personnel entr. belge liée'!$E$2:$E$100,'BUDGET TOTAL '!A14)</f>
        <v>0</v>
      </c>
      <c r="J14" s="49">
        <f>H14+I14</f>
        <v>0</v>
      </c>
      <c r="K14" s="101">
        <f>SUMIFS('Personnel entr. belge liée'!$M$2:$M$100,'Personnel entr. belge liée'!$A$2:$A$100,'BUDGET TOTAL '!$L$2,'Personnel entr. belge liée'!$C$2:$C$100,"RI",'Personnel entr. belge liée'!$E$2:$E$100,'BUDGET TOTAL '!A14)</f>
        <v>0</v>
      </c>
      <c r="L14" s="133">
        <f>SUMIFS('Personnel entr. belge liée'!$M$2:$M$100,'Personnel entr. belge liée'!$A$2:$A$100,'BUDGET TOTAL '!$L$2,'Personnel entr. belge liée'!$C$2:$C$100,"DE",'Personnel entr. belge liée'!$E$2:$E$100,'BUDGET TOTAL '!A14)</f>
        <v>0</v>
      </c>
      <c r="M14" s="49">
        <f>K14+L14</f>
        <v>0</v>
      </c>
    </row>
    <row r="15" spans="1:13" ht="16.5" thickTop="1" x14ac:dyDescent="0.2">
      <c r="A15" s="96" t="s">
        <v>135</v>
      </c>
      <c r="B15" s="55">
        <f t="shared" ref="B15:M15" si="1">SUM(B11:B14)</f>
        <v>0</v>
      </c>
      <c r="C15" s="33">
        <f t="shared" si="1"/>
        <v>0</v>
      </c>
      <c r="D15" s="54">
        <f t="shared" si="1"/>
        <v>0</v>
      </c>
      <c r="E15" s="55">
        <f t="shared" si="1"/>
        <v>0</v>
      </c>
      <c r="F15" s="33">
        <f t="shared" si="1"/>
        <v>0</v>
      </c>
      <c r="G15" s="54">
        <f t="shared" si="1"/>
        <v>0</v>
      </c>
      <c r="H15" s="55">
        <f t="shared" si="1"/>
        <v>0</v>
      </c>
      <c r="I15" s="33">
        <f t="shared" si="1"/>
        <v>0</v>
      </c>
      <c r="J15" s="54">
        <f t="shared" si="1"/>
        <v>0</v>
      </c>
      <c r="K15" s="55">
        <f t="shared" si="1"/>
        <v>0</v>
      </c>
      <c r="L15" s="33">
        <f t="shared" si="1"/>
        <v>0</v>
      </c>
      <c r="M15" s="54">
        <f t="shared" si="1"/>
        <v>0</v>
      </c>
    </row>
    <row r="16" spans="1:13" ht="15.75" x14ac:dyDescent="0.2">
      <c r="A16" s="97" t="s">
        <v>52</v>
      </c>
      <c r="B16" s="56"/>
      <c r="C16" s="34"/>
      <c r="D16" s="57"/>
      <c r="E16" s="56"/>
      <c r="F16" s="34"/>
      <c r="G16" s="57"/>
      <c r="H16" s="56"/>
      <c r="I16" s="34"/>
      <c r="J16" s="57"/>
      <c r="K16" s="56"/>
      <c r="L16" s="34"/>
      <c r="M16" s="57"/>
    </row>
    <row r="17" spans="1:13" ht="15" x14ac:dyDescent="0.2">
      <c r="A17" s="95" t="s">
        <v>53</v>
      </c>
      <c r="B17" s="46">
        <f>SUMIFS('Protos-Démos (&gt;30k€)'!$F$2:$F$100,'Protos-Démos (&gt;30k€)'!A2:A100,'BUDGET TOTAL '!$C$2,'Protos-Démos (&gt;30k€)'!D2:D100,'BUDGET TOTAL '!$A$17)</f>
        <v>0</v>
      </c>
      <c r="C17" s="35"/>
      <c r="D17" s="48">
        <f>B17+C17</f>
        <v>0</v>
      </c>
      <c r="E17" s="46">
        <f>SUMIFS('Protos-Démos (&gt;30k€)'!$F$2:$F$100,'Protos-Démos (&gt;30k€)'!A2:A100,'BUDGET TOTAL '!$F$2,'Protos-Démos (&gt;30k€)'!D2:D100,'BUDGET TOTAL '!$A$17)</f>
        <v>0</v>
      </c>
      <c r="F17" s="35"/>
      <c r="G17" s="48">
        <f>E17+F17</f>
        <v>0</v>
      </c>
      <c r="H17" s="46">
        <f>SUMIFS('Protos-Démos (&gt;30k€)'!$F$2:$F$100,'Protos-Démos (&gt;30k€)'!A2:A100,'BUDGET TOTAL '!$I$2,'Protos-Démos (&gt;30k€)'!D2:D100,'BUDGET TOTAL '!$A$17)</f>
        <v>0</v>
      </c>
      <c r="I17" s="35"/>
      <c r="J17" s="48">
        <f>H17+I17</f>
        <v>0</v>
      </c>
      <c r="K17" s="46">
        <f>SUMIFS('Protos-Démos (&gt;30k€)'!$F$2:$F$100,'Protos-Démos (&gt;30k€)'!A2:A100,'BUDGET TOTAL '!$L$2,'Protos-Démos (&gt;30k€)'!D2:D100,'BUDGET TOTAL '!$A$17)</f>
        <v>0</v>
      </c>
      <c r="L17" s="35"/>
      <c r="M17" s="48">
        <f>K17+L17</f>
        <v>0</v>
      </c>
    </row>
    <row r="18" spans="1:13" ht="15" customHeight="1" thickBot="1" x14ac:dyDescent="0.25">
      <c r="A18" s="136" t="s">
        <v>141</v>
      </c>
      <c r="B18" s="138"/>
      <c r="C18" s="51">
        <f>SUMIFS('Protos-Démos (&gt;30k€)'!$F$2:$F$100,'Protos-Démos (&gt;30k€)'!A2:A100,'BUDGET TOTAL '!$C$2,'Protos-Démos (&gt;30k€)'!D2:D100,'BUDGET TOTAL '!$A$18)</f>
        <v>0</v>
      </c>
      <c r="D18" s="49">
        <f>B18+C18</f>
        <v>0</v>
      </c>
      <c r="E18" s="138"/>
      <c r="F18" s="51">
        <f>SUMIFS('Protos-Démos (&gt;30k€)'!$F$2:$F$100,'Protos-Démos (&gt;30k€)'!A2:A100,'BUDGET TOTAL '!$F$2,'Protos-Démos (&gt;30k€)'!D2:D100,'BUDGET TOTAL '!$A$18)</f>
        <v>0</v>
      </c>
      <c r="G18" s="49">
        <f>E18+F18</f>
        <v>0</v>
      </c>
      <c r="H18" s="138"/>
      <c r="I18" s="51">
        <f>SUMIFS('Protos-Démos (&gt;30k€)'!$F$2:$F$100,'Protos-Démos (&gt;30k€)'!A2:A100,'BUDGET TOTAL '!$I$2,'Protos-Démos (&gt;30k€)'!D2:D100,'BUDGET TOTAL '!$A$18)</f>
        <v>0</v>
      </c>
      <c r="J18" s="49">
        <f>H18+I18</f>
        <v>0</v>
      </c>
      <c r="K18" s="138"/>
      <c r="L18" s="51">
        <f>SUMIFS('Protos-Démos (&gt;30k€)'!$F$2:$F$100,'Protos-Démos (&gt;30k€)'!A2:A100,'BUDGET TOTAL '!$L$2,'Protos-Démos (&gt;30k€)'!D2:D100,'BUDGET TOTAL '!$A$18)</f>
        <v>0</v>
      </c>
      <c r="M18" s="49">
        <f>K18+L18</f>
        <v>0</v>
      </c>
    </row>
    <row r="19" spans="1:13" ht="16.5" thickTop="1" x14ac:dyDescent="0.2">
      <c r="A19" s="96" t="s">
        <v>136</v>
      </c>
      <c r="B19" s="55">
        <f t="shared" ref="B19:F19" si="2">SUM(B17:B18)</f>
        <v>0</v>
      </c>
      <c r="C19" s="33">
        <f t="shared" si="2"/>
        <v>0</v>
      </c>
      <c r="D19" s="54">
        <f>SUM(D17:D18)</f>
        <v>0</v>
      </c>
      <c r="E19" s="55">
        <f t="shared" si="2"/>
        <v>0</v>
      </c>
      <c r="F19" s="33">
        <f t="shared" si="2"/>
        <v>0</v>
      </c>
      <c r="G19" s="54">
        <f>SUM(G17:G18)</f>
        <v>0</v>
      </c>
      <c r="H19" s="55">
        <f t="shared" ref="H19:M19" si="3">SUM(H17:H18)</f>
        <v>0</v>
      </c>
      <c r="I19" s="33">
        <f t="shared" si="3"/>
        <v>0</v>
      </c>
      <c r="J19" s="54">
        <f t="shared" si="3"/>
        <v>0</v>
      </c>
      <c r="K19" s="55">
        <f t="shared" si="3"/>
        <v>0</v>
      </c>
      <c r="L19" s="33">
        <f t="shared" si="3"/>
        <v>0</v>
      </c>
      <c r="M19" s="54">
        <f t="shared" si="3"/>
        <v>0</v>
      </c>
    </row>
    <row r="20" spans="1:13" s="21" customFormat="1" ht="31.5" x14ac:dyDescent="0.2">
      <c r="A20" s="97" t="s">
        <v>138</v>
      </c>
      <c r="B20" s="56"/>
      <c r="C20" s="34"/>
      <c r="D20" s="57"/>
      <c r="E20" s="56"/>
      <c r="F20" s="34"/>
      <c r="G20" s="57"/>
      <c r="H20" s="56"/>
      <c r="I20" s="34"/>
      <c r="J20" s="57"/>
      <c r="K20" s="56"/>
      <c r="L20" s="34"/>
      <c r="M20" s="57"/>
    </row>
    <row r="21" spans="1:13" s="21" customFormat="1" ht="15" customHeight="1" x14ac:dyDescent="0.2">
      <c r="A21" s="95" t="s">
        <v>58</v>
      </c>
      <c r="B21" s="46">
        <f>SUMIFS('ST entr. bénéficiaire (&gt;30k€)'!$G$2:$G$100,'ST entr. bénéficiaire (&gt;30k€)'!$A$2:$A$100,'BUDGET TOTAL '!$C$2,'ST entr. bénéficiaire (&gt;30k€)'!$D$2:$D$100,'BUDGET TOTAL '!$A$21,'ST entr. bénéficiaire (&gt;30k€)'!$B$2:$B$100,"RI")</f>
        <v>0</v>
      </c>
      <c r="C21" s="47">
        <f>SUMIFS('ST entr. bénéficiaire (&gt;30k€)'!$G$2:$G$100,'ST entr. bénéficiaire (&gt;30k€)'!$A$2:$A$100,'BUDGET TOTAL '!$C$2,'ST entr. bénéficiaire (&gt;30k€)'!$D$2:$D$100,'BUDGET TOTAL '!$A$21,'ST entr. bénéficiaire (&gt;30k€)'!$B$2:$B$100,"DE")</f>
        <v>0</v>
      </c>
      <c r="D21" s="48">
        <f>B21+C21</f>
        <v>0</v>
      </c>
      <c r="E21" s="46">
        <f>SUMIFS('ST entr. bénéficiaire (&gt;30k€)'!$G$2:$G$100,'ST entr. bénéficiaire (&gt;30k€)'!$A$2:$A$100,'BUDGET TOTAL '!$F$2,'ST entr. bénéficiaire (&gt;30k€)'!$D$2:$D$100,'BUDGET TOTAL '!$A$21,'ST entr. bénéficiaire (&gt;30k€)'!$B$2:$B$100,"RI")</f>
        <v>0</v>
      </c>
      <c r="F21" s="47">
        <f>SUMIFS('ST entr. bénéficiaire (&gt;30k€)'!$G$2:$G$100,'ST entr. bénéficiaire (&gt;30k€)'!$A$2:$A$100,'BUDGET TOTAL '!$F$2,'ST entr. bénéficiaire (&gt;30k€)'!$D$2:$D$100,'BUDGET TOTAL '!$A$21,'ST entr. bénéficiaire (&gt;30k€)'!$B$2:$B$100,"DE")</f>
        <v>0</v>
      </c>
      <c r="G21" s="48">
        <f>E21+F21</f>
        <v>0</v>
      </c>
      <c r="H21" s="46">
        <f>SUMIFS('ST entr. bénéficiaire (&gt;30k€)'!$G$2:$G$100,'ST entr. bénéficiaire (&gt;30k€)'!$A$2:$A$100,'BUDGET TOTAL '!$I$2,'ST entr. bénéficiaire (&gt;30k€)'!$D$2:$D$100,'BUDGET TOTAL '!$A$21,'ST entr. bénéficiaire (&gt;30k€)'!$B$2:$B$100,"RI")</f>
        <v>0</v>
      </c>
      <c r="I21" s="47">
        <f>SUMIFS('ST entr. bénéficiaire (&gt;30k€)'!$G$2:$G$100,'ST entr. bénéficiaire (&gt;30k€)'!$A$2:$A$100,'BUDGET TOTAL '!$I$2,'ST entr. bénéficiaire (&gt;30k€)'!$D$2:$D$100,'BUDGET TOTAL '!$A$21,'ST entr. bénéficiaire (&gt;30k€)'!$B$2:$B$100,"DE")</f>
        <v>0</v>
      </c>
      <c r="J21" s="48">
        <f>H21+I21</f>
        <v>0</v>
      </c>
      <c r="K21" s="46">
        <f>SUMIFS('ST entr. bénéficiaire (&gt;30k€)'!$G$2:$G$100,'ST entr. bénéficiaire (&gt;30k€)'!$A$2:$A$100,'BUDGET TOTAL '!$L$2,'ST entr. bénéficiaire (&gt;30k€)'!$D$2:$D$100,'BUDGET TOTAL '!$A$21,'ST entr. bénéficiaire (&gt;30k€)'!$B$2:$B$100,"RI")</f>
        <v>0</v>
      </c>
      <c r="L21" s="47">
        <f>SUMIFS('ST entr. bénéficiaire (&gt;30k€)'!$G$2:$G$100,'ST entr. bénéficiaire (&gt;30k€)'!$A$2:$A$100,'BUDGET TOTAL '!$L$2,'ST entr. bénéficiaire (&gt;30k€)'!$D$2:$D$100,'BUDGET TOTAL '!$A$21,'ST entr. bénéficiaire (&gt;30k€)'!$B$2:$B$100,"DE")</f>
        <v>0</v>
      </c>
      <c r="M21" s="48">
        <f>K21+L21</f>
        <v>0</v>
      </c>
    </row>
    <row r="22" spans="1:13" ht="15" customHeight="1" x14ac:dyDescent="0.2">
      <c r="A22" s="95" t="s">
        <v>140</v>
      </c>
      <c r="B22" s="46">
        <f>SUMIFS('ST entr. bénéficiaire (&gt;30k€)'!$G$2:$G$100,'ST entr. bénéficiaire (&gt;30k€)'!$A$2:$A$100,'BUDGET TOTAL '!$C$2,'ST entr. bénéficiaire (&gt;30k€)'!$D$2:$D$100,'BUDGET TOTAL '!$A$22,'ST entr. bénéficiaire (&gt;30k€)'!$B$2:$B$100,"RI")</f>
        <v>0</v>
      </c>
      <c r="C22" s="47">
        <f>SUMIFS('ST entr. bénéficiaire (&gt;30k€)'!$G$2:$G$100,'ST entr. bénéficiaire (&gt;30k€)'!$A$2:$A$100,'BUDGET TOTAL '!$C$2,'ST entr. bénéficiaire (&gt;30k€)'!$D$2:$D$100,'BUDGET TOTAL '!$A$22,'ST entr. bénéficiaire (&gt;30k€)'!$B$2:$B$100,"DE")</f>
        <v>0</v>
      </c>
      <c r="D22" s="48">
        <f>B22+C22</f>
        <v>0</v>
      </c>
      <c r="E22" s="46">
        <f>SUMIFS('ST entr. bénéficiaire (&gt;30k€)'!$G$2:$G$100,'ST entr. bénéficiaire (&gt;30k€)'!$A$2:$A$100,'BUDGET TOTAL '!$F$2,'ST entr. bénéficiaire (&gt;30k€)'!$D$2:$D$100,'BUDGET TOTAL '!$A$22,'ST entr. bénéficiaire (&gt;30k€)'!$B$2:$B$100,"RI")</f>
        <v>0</v>
      </c>
      <c r="F22" s="47">
        <f>SUMIFS('ST entr. bénéficiaire (&gt;30k€)'!$G$2:$G$100,'ST entr. bénéficiaire (&gt;30k€)'!$A$2:$A$100,'BUDGET TOTAL '!$F$2,'ST entr. bénéficiaire (&gt;30k€)'!$D$2:$D$100,'BUDGET TOTAL '!$A$22,'ST entr. bénéficiaire (&gt;30k€)'!$B$2:$B$100,"DE")</f>
        <v>0</v>
      </c>
      <c r="G22" s="48">
        <f>E22+F22</f>
        <v>0</v>
      </c>
      <c r="H22" s="46">
        <f>SUMIFS('ST entr. bénéficiaire (&gt;30k€)'!$G$2:$G$100,'ST entr. bénéficiaire (&gt;30k€)'!$A$2:$A$100,'BUDGET TOTAL '!$I$2,'ST entr. bénéficiaire (&gt;30k€)'!$D$2:$D$100,'BUDGET TOTAL '!$A$22,'ST entr. bénéficiaire (&gt;30k€)'!$B$2:$B$100,"RI")</f>
        <v>0</v>
      </c>
      <c r="I22" s="47">
        <f>SUMIFS('ST entr. bénéficiaire (&gt;30k€)'!$G$2:$G$100,'ST entr. bénéficiaire (&gt;30k€)'!$A$2:$A$100,'BUDGET TOTAL '!$I$2,'ST entr. bénéficiaire (&gt;30k€)'!$D$2:$D$100,'BUDGET TOTAL '!$A$22,'ST entr. bénéficiaire (&gt;30k€)'!$B$2:$B$100,"DE")</f>
        <v>0</v>
      </c>
      <c r="J22" s="48">
        <f>H22+I22</f>
        <v>0</v>
      </c>
      <c r="K22" s="46">
        <f>SUMIFS('ST entr. bénéficiaire (&gt;30k€)'!$G$2:$G$100,'ST entr. bénéficiaire (&gt;30k€)'!$A$2:$A$100,'BUDGET TOTAL '!$L$2,'ST entr. bénéficiaire (&gt;30k€)'!$D$2:$D$100,'BUDGET TOTAL '!$A$22,'ST entr. bénéficiaire (&gt;30k€)'!$B$2:$B$100,"RI")</f>
        <v>0</v>
      </c>
      <c r="L22" s="47">
        <f>SUMIFS('ST entr. bénéficiaire (&gt;30k€)'!$G$2:$G$100,'ST entr. bénéficiaire (&gt;30k€)'!$A$2:$A$100,'BUDGET TOTAL '!$L$2,'ST entr. bénéficiaire (&gt;30k€)'!$D$2:$D$100,'BUDGET TOTAL '!$A$22,'ST entr. bénéficiaire (&gt;30k€)'!$B$2:$B$100,"DE")</f>
        <v>0</v>
      </c>
      <c r="M22" s="48">
        <f>K22+L22</f>
        <v>0</v>
      </c>
    </row>
    <row r="23" spans="1:13" ht="15" customHeight="1" thickBot="1" x14ac:dyDescent="0.25">
      <c r="A23" s="136" t="s">
        <v>154</v>
      </c>
      <c r="B23" s="50">
        <f>SUMIFS('ST entr. bénéficiaire (&gt;30k€)'!$G$2:$G$100,'ST entr. bénéficiaire (&gt;30k€)'!$A$2:$A$100,'BUDGET TOTAL '!$C$2,'ST entr. bénéficiaire (&gt;30k€)'!$D$2:$D$100,'BUDGET TOTAL '!$A$23,'ST entr. bénéficiaire (&gt;30k€)'!$B$2:$B$100,"RI")</f>
        <v>0</v>
      </c>
      <c r="C23" s="51">
        <f>SUMIFS('ST entr. bénéficiaire (&gt;30k€)'!$G$2:$G$100,'ST entr. bénéficiaire (&gt;30k€)'!$A$2:$A$100,'BUDGET TOTAL '!$C$2,'ST entr. bénéficiaire (&gt;30k€)'!$D$2:$D$100,'BUDGET TOTAL '!$A$23,'ST entr. bénéficiaire (&gt;30k€)'!$B$2:$B$100,"DE")</f>
        <v>0</v>
      </c>
      <c r="D23" s="49">
        <f>B23+C23</f>
        <v>0</v>
      </c>
      <c r="E23" s="50">
        <f>SUMIFS('ST entr. bénéficiaire (&gt;30k€)'!$G$2:$G$100,'ST entr. bénéficiaire (&gt;30k€)'!$A$2:$A$100,'BUDGET TOTAL '!$F$2,'ST entr. bénéficiaire (&gt;30k€)'!$D$2:$D$100,'BUDGET TOTAL '!$A$23,'ST entr. bénéficiaire (&gt;30k€)'!$B$2:$B$100,"RI")</f>
        <v>0</v>
      </c>
      <c r="F23" s="51">
        <f>SUMIFS('ST entr. bénéficiaire (&gt;30k€)'!$G$2:$G$100,'ST entr. bénéficiaire (&gt;30k€)'!$A$2:$A$100,'BUDGET TOTAL '!$F$2,'ST entr. bénéficiaire (&gt;30k€)'!$D$2:$D$100,'BUDGET TOTAL '!$A$23,'ST entr. bénéficiaire (&gt;30k€)'!$B$2:$B$100,"DE")</f>
        <v>0</v>
      </c>
      <c r="G23" s="49">
        <f>E23+F23</f>
        <v>0</v>
      </c>
      <c r="H23" s="50">
        <f>SUMIFS('ST entr. bénéficiaire (&gt;30k€)'!$G$2:$G$100,'ST entr. bénéficiaire (&gt;30k€)'!$A$2:$A$100,'BUDGET TOTAL '!$I$2,'ST entr. bénéficiaire (&gt;30k€)'!$D$2:$D$100,'BUDGET TOTAL '!$A$23,'ST entr. bénéficiaire (&gt;30k€)'!$B$2:$B$100,"RI")</f>
        <v>0</v>
      </c>
      <c r="I23" s="51">
        <f>SUMIFS('ST entr. bénéficiaire (&gt;30k€)'!$G$2:$G$100,'ST entr. bénéficiaire (&gt;30k€)'!$A$2:$A$100,'BUDGET TOTAL '!$I$2,'ST entr. bénéficiaire (&gt;30k€)'!$D$2:$D$100,'BUDGET TOTAL '!$A$23,'ST entr. bénéficiaire (&gt;30k€)'!$B$2:$B$100,"DE")</f>
        <v>0</v>
      </c>
      <c r="J23" s="49">
        <f>H23+I23</f>
        <v>0</v>
      </c>
      <c r="K23" s="50">
        <f>SUMIFS('ST entr. bénéficiaire (&gt;30k€)'!$G$2:$G$100,'ST entr. bénéficiaire (&gt;30k€)'!$A$2:$A$100,'BUDGET TOTAL '!$L$2,'ST entr. bénéficiaire (&gt;30k€)'!$D$2:$D$100,'BUDGET TOTAL '!$A$23,'ST entr. bénéficiaire (&gt;30k€)'!$B$2:$B$100,"RI")</f>
        <v>0</v>
      </c>
      <c r="L23" s="51">
        <f>SUMIFS('ST entr. bénéficiaire (&gt;30k€)'!$G$2:$G$100,'ST entr. bénéficiaire (&gt;30k€)'!$A$2:$A$100,'BUDGET TOTAL '!$L$2,'ST entr. bénéficiaire (&gt;30k€)'!$D$2:$D$100,'BUDGET TOTAL '!$A$23,'ST entr. bénéficiaire (&gt;30k€)'!$B$2:$B$100,"DE")</f>
        <v>0</v>
      </c>
      <c r="M23" s="49">
        <f>K23+L23</f>
        <v>0</v>
      </c>
    </row>
    <row r="24" spans="1:13" ht="32.25" thickTop="1" x14ac:dyDescent="0.2">
      <c r="A24" s="96" t="s">
        <v>143</v>
      </c>
      <c r="B24" s="55">
        <f t="shared" ref="B24:M24" si="4">SUM(B21:B23)</f>
        <v>0</v>
      </c>
      <c r="C24" s="33">
        <f t="shared" si="4"/>
        <v>0</v>
      </c>
      <c r="D24" s="54">
        <f t="shared" si="4"/>
        <v>0</v>
      </c>
      <c r="E24" s="55">
        <f t="shared" si="4"/>
        <v>0</v>
      </c>
      <c r="F24" s="33">
        <f t="shared" si="4"/>
        <v>0</v>
      </c>
      <c r="G24" s="54">
        <f t="shared" si="4"/>
        <v>0</v>
      </c>
      <c r="H24" s="55">
        <f t="shared" si="4"/>
        <v>0</v>
      </c>
      <c r="I24" s="33">
        <f t="shared" si="4"/>
        <v>0</v>
      </c>
      <c r="J24" s="54">
        <f t="shared" si="4"/>
        <v>0</v>
      </c>
      <c r="K24" s="55">
        <f t="shared" si="4"/>
        <v>0</v>
      </c>
      <c r="L24" s="33">
        <f t="shared" si="4"/>
        <v>0</v>
      </c>
      <c r="M24" s="54">
        <f t="shared" si="4"/>
        <v>0</v>
      </c>
    </row>
    <row r="25" spans="1:13" ht="31.5" x14ac:dyDescent="0.2">
      <c r="A25" s="97" t="s">
        <v>145</v>
      </c>
      <c r="B25" s="56"/>
      <c r="C25" s="34"/>
      <c r="D25" s="57"/>
      <c r="E25" s="56"/>
      <c r="F25" s="34"/>
      <c r="G25" s="57"/>
      <c r="H25" s="56"/>
      <c r="I25" s="34"/>
      <c r="J25" s="57"/>
      <c r="K25" s="56"/>
      <c r="L25" s="34"/>
      <c r="M25" s="57"/>
    </row>
    <row r="26" spans="1:13" ht="15" x14ac:dyDescent="0.2">
      <c r="A26" s="95" t="s">
        <v>137</v>
      </c>
      <c r="B26" s="103">
        <f>SUMIFS('ST entr. liée (&gt;30k)'!$G$2:$G$100,'ST entr. liée (&gt;30k)'!$A$2:$A$100,'BUDGET TOTAL '!$C$2,'ST entr. liée (&gt;30k)'!$D$2:$D$100,'BUDGET TOTAL '!$A$26,'ST entr. liée (&gt;30k)'!$B$2:$B$100,"RI")</f>
        <v>0</v>
      </c>
      <c r="C26" s="47">
        <f>SUMIFS('ST entr. liée (&gt;30k)'!$G$2:$G$100,'ST entr. liée (&gt;30k)'!$A$2:$A$100,'BUDGET TOTAL '!$C$2,'ST entr. liée (&gt;30k)'!$D$2:$D$100,'BUDGET TOTAL '!$A$26,'ST entr. liée (&gt;30k)'!$B$2:$B$100,"DE")</f>
        <v>0</v>
      </c>
      <c r="D26" s="48">
        <f>B26+C26</f>
        <v>0</v>
      </c>
      <c r="E26" s="46">
        <f>SUMIFS('ST entr. liée (&gt;30k)'!$G$2:$G$100,'ST entr. liée (&gt;30k)'!$A$2:$A$100,'BUDGET TOTAL '!$F$2,'ST entr. liée (&gt;30k)'!$D$2:$D$100,'BUDGET TOTAL '!$A$26,'ST entr. liée (&gt;30k)'!$B$2:$B$100,"RI")</f>
        <v>0</v>
      </c>
      <c r="F26" s="47">
        <f>SUMIFS('ST entr. liée (&gt;30k)'!$G$2:$G$100,'ST entr. liée (&gt;30k)'!$A$2:$A$100,'BUDGET TOTAL '!$F$2,'ST entr. liée (&gt;30k)'!$D$2:$D$100,'BUDGET TOTAL '!$A$26,'ST entr. liée (&gt;30k)'!$B$2:$B$100,"DE")</f>
        <v>0</v>
      </c>
      <c r="G26" s="48">
        <f>E26+F26</f>
        <v>0</v>
      </c>
      <c r="H26" s="46">
        <f>SUMIFS('ST entr. liée (&gt;30k)'!$G$2:$G$100,'ST entr. liée (&gt;30k)'!$A$2:$A$100,'BUDGET TOTAL '!$I$2,'ST entr. liée (&gt;30k)'!$D$2:$D$100,'BUDGET TOTAL '!$A$26,'ST entr. liée (&gt;30k)'!$B$2:$B$100,"RI")</f>
        <v>0</v>
      </c>
      <c r="I26" s="47">
        <f>SUMIFS('ST entr. liée (&gt;30k)'!$G$2:$G$100,'ST entr. liée (&gt;30k)'!$A$2:$A$100,'BUDGET TOTAL '!$I$2,'ST entr. liée (&gt;30k)'!$D$2:$D$100,'BUDGET TOTAL '!$A$26,'ST entr. liée (&gt;30k)'!$B$2:$B$100,"DE")</f>
        <v>0</v>
      </c>
      <c r="J26" s="48">
        <f>H26+I26</f>
        <v>0</v>
      </c>
      <c r="K26" s="46">
        <f>SUMIFS('ST entr. liée (&gt;30k)'!$G$2:$G$100,'ST entr. liée (&gt;30k)'!$A$2:$A$100,'BUDGET TOTAL '!$L$2,'ST entr. liée (&gt;30k)'!$D$2:$D$100,'BUDGET TOTAL '!$A$26,'ST entr. liée (&gt;30k)'!$B$2:$B$100,"RI")</f>
        <v>0</v>
      </c>
      <c r="L26" s="47">
        <f>SUMIFS('ST entr. liée (&gt;30k)'!$G$2:$G$100,'ST entr. liée (&gt;30k)'!$A$2:$A$100,'BUDGET TOTAL '!$L$2,'ST entr. liée (&gt;30k)'!$D$2:$D$100,'BUDGET TOTAL '!$A$26,'ST entr. liée (&gt;30k)'!$B$2:$B$100,"DE")</f>
        <v>0</v>
      </c>
      <c r="M26" s="48">
        <f>K26+L26</f>
        <v>0</v>
      </c>
    </row>
    <row r="27" spans="1:13" ht="15" x14ac:dyDescent="0.2">
      <c r="A27" s="95" t="s">
        <v>139</v>
      </c>
      <c r="B27" s="103">
        <f>SUMIFS('ST entr. liée (&gt;30k)'!$G$2:$G$100,'ST entr. liée (&gt;30k)'!$A$2:$A$100,'BUDGET TOTAL '!$C$2,'ST entr. liée (&gt;30k)'!$D$2:$D$100,'BUDGET TOTAL '!$A$27,'ST entr. liée (&gt;30k)'!$B$2:$B$100,"RI")</f>
        <v>0</v>
      </c>
      <c r="C27" s="47">
        <f>SUMIFS('ST entr. liée (&gt;30k)'!$G$2:$G$100,'ST entr. liée (&gt;30k)'!$A$2:$A$100,'BUDGET TOTAL '!$C$2,'ST entr. liée (&gt;30k)'!$D$2:$D$100,'BUDGET TOTAL '!$A$27,'ST entr. liée (&gt;30k)'!$B$2:$B$100,"DE")</f>
        <v>0</v>
      </c>
      <c r="D27" s="48">
        <f>B27+C27</f>
        <v>0</v>
      </c>
      <c r="E27" s="46">
        <f>SUMIFS('ST entr. liée (&gt;30k)'!$G$2:$G$100,'ST entr. liée (&gt;30k)'!$A$2:$A$100,'BUDGET TOTAL '!$F$2,'ST entr. liée (&gt;30k)'!$D$2:$D$100,'BUDGET TOTAL '!$A$27,'ST entr. liée (&gt;30k)'!$B$2:$B$100,"RI")</f>
        <v>0</v>
      </c>
      <c r="F27" s="47">
        <f>SUMIFS('ST entr. liée (&gt;30k)'!$G$2:$G$100,'ST entr. liée (&gt;30k)'!$A$2:$A$100,'BUDGET TOTAL '!$F$2,'ST entr. liée (&gt;30k)'!$D$2:$D$100,'BUDGET TOTAL '!$A$27,'ST entr. liée (&gt;30k)'!$B$2:$B$100,"DE")</f>
        <v>0</v>
      </c>
      <c r="G27" s="48">
        <f>E27+F27</f>
        <v>0</v>
      </c>
      <c r="H27" s="46">
        <f>SUMIFS('ST entr. liée (&gt;30k)'!$G$2:$G$100,'ST entr. liée (&gt;30k)'!$A$2:$A$100,'BUDGET TOTAL '!$I$2,'ST entr. liée (&gt;30k)'!$D$2:$D$100,'BUDGET TOTAL '!$A$27,'ST entr. liée (&gt;30k)'!$B$2:$B$100,"RI")</f>
        <v>0</v>
      </c>
      <c r="I27" s="47">
        <f>SUMIFS('ST entr. liée (&gt;30k)'!$G$2:$G$100,'ST entr. liée (&gt;30k)'!$A$2:$A$100,'BUDGET TOTAL '!$I$2,'ST entr. liée (&gt;30k)'!$D$2:$D$100,'BUDGET TOTAL '!$A$27,'ST entr. liée (&gt;30k)'!$B$2:$B$100,"DE")</f>
        <v>0</v>
      </c>
      <c r="J27" s="48">
        <f>H27+I27</f>
        <v>0</v>
      </c>
      <c r="K27" s="46">
        <f>SUMIFS('ST entr. liée (&gt;30k)'!$G$2:$G$100,'ST entr. liée (&gt;30k)'!$A$2:$A$100,'BUDGET TOTAL '!$L$2,'ST entr. liée (&gt;30k)'!$D$2:$D$100,'BUDGET TOTAL '!$A$27,'ST entr. liée (&gt;30k)'!$B$2:$B$100,"RI")</f>
        <v>0</v>
      </c>
      <c r="L27" s="47">
        <f>SUMIFS('ST entr. liée (&gt;30k)'!$G$2:$G$100,'ST entr. liée (&gt;30k)'!$A$2:$A$100,'BUDGET TOTAL '!$L$2,'ST entr. liée (&gt;30k)'!$D$2:$D$100,'BUDGET TOTAL '!$A$27,'ST entr. liée (&gt;30k)'!$B$2:$B$100,"DE")</f>
        <v>0</v>
      </c>
      <c r="M27" s="48">
        <f>K27+L27</f>
        <v>0</v>
      </c>
    </row>
    <row r="28" spans="1:13" ht="31.5" x14ac:dyDescent="0.2">
      <c r="A28" s="96" t="s">
        <v>144</v>
      </c>
      <c r="B28" s="55">
        <f t="shared" ref="B28:M28" si="5">SUM(B26:B27)</f>
        <v>0</v>
      </c>
      <c r="C28" s="33">
        <f t="shared" si="5"/>
        <v>0</v>
      </c>
      <c r="D28" s="54">
        <f t="shared" si="5"/>
        <v>0</v>
      </c>
      <c r="E28" s="55">
        <f t="shared" si="5"/>
        <v>0</v>
      </c>
      <c r="F28" s="33">
        <f t="shared" si="5"/>
        <v>0</v>
      </c>
      <c r="G28" s="54">
        <f t="shared" si="5"/>
        <v>0</v>
      </c>
      <c r="H28" s="55">
        <f t="shared" si="5"/>
        <v>0</v>
      </c>
      <c r="I28" s="33">
        <f t="shared" si="5"/>
        <v>0</v>
      </c>
      <c r="J28" s="54">
        <f t="shared" si="5"/>
        <v>0</v>
      </c>
      <c r="K28" s="55">
        <f t="shared" si="5"/>
        <v>0</v>
      </c>
      <c r="L28" s="33">
        <f t="shared" si="5"/>
        <v>0</v>
      </c>
      <c r="M28" s="54">
        <f t="shared" si="5"/>
        <v>0</v>
      </c>
    </row>
    <row r="29" spans="1:13" s="21" customFormat="1" ht="16.5" thickBot="1" x14ac:dyDescent="0.25">
      <c r="A29" s="139" t="s">
        <v>62</v>
      </c>
      <c r="B29" s="60">
        <f>(B9+B15+B19+B24+B28)*0.25</f>
        <v>0</v>
      </c>
      <c r="C29" s="60">
        <f>(C9+C15+C19+C24+C28)*0.25</f>
        <v>0</v>
      </c>
      <c r="D29" s="61">
        <f>B29+C29</f>
        <v>0</v>
      </c>
      <c r="E29" s="60">
        <f>(E9+E15+E19+E24+E28)*0.25</f>
        <v>0</v>
      </c>
      <c r="F29" s="60">
        <f>(F9+F15+F19+F24+F28)*0.25</f>
        <v>0</v>
      </c>
      <c r="G29" s="61">
        <f>E29+F29</f>
        <v>0</v>
      </c>
      <c r="H29" s="60">
        <f>(H9+H15+H19+H24+H28)*0.25</f>
        <v>0</v>
      </c>
      <c r="I29" s="60">
        <f>(I9+I15+I19+I24+I28)*0.25</f>
        <v>0</v>
      </c>
      <c r="J29" s="61">
        <f>H29+I29</f>
        <v>0</v>
      </c>
      <c r="K29" s="60">
        <f>(K9+K15+K19+K24+K28)*0.25</f>
        <v>0</v>
      </c>
      <c r="L29" s="60">
        <f>(L9+L15+L19+L24+L28)*0.25</f>
        <v>0</v>
      </c>
      <c r="M29" s="61">
        <f>K29+L29</f>
        <v>0</v>
      </c>
    </row>
    <row r="30" spans="1:13" ht="17.25" thickTop="1" thickBot="1" x14ac:dyDescent="0.25">
      <c r="A30" s="96" t="s">
        <v>142</v>
      </c>
      <c r="B30" s="62">
        <f t="shared" ref="B30:M30" si="6">B29</f>
        <v>0</v>
      </c>
      <c r="C30" s="63">
        <f t="shared" si="6"/>
        <v>0</v>
      </c>
      <c r="D30" s="64">
        <f t="shared" si="6"/>
        <v>0</v>
      </c>
      <c r="E30" s="62">
        <f t="shared" si="6"/>
        <v>0</v>
      </c>
      <c r="F30" s="63">
        <f t="shared" si="6"/>
        <v>0</v>
      </c>
      <c r="G30" s="64">
        <f t="shared" si="6"/>
        <v>0</v>
      </c>
      <c r="H30" s="62">
        <f t="shared" si="6"/>
        <v>0</v>
      </c>
      <c r="I30" s="63">
        <f t="shared" si="6"/>
        <v>0</v>
      </c>
      <c r="J30" s="64">
        <f t="shared" si="6"/>
        <v>0</v>
      </c>
      <c r="K30" s="62">
        <f t="shared" si="6"/>
        <v>0</v>
      </c>
      <c r="L30" s="63">
        <f t="shared" si="6"/>
        <v>0</v>
      </c>
      <c r="M30" s="64">
        <f t="shared" si="6"/>
        <v>0</v>
      </c>
    </row>
    <row r="31" spans="1:13" ht="30" customHeight="1" thickBot="1" x14ac:dyDescent="0.25">
      <c r="A31" s="98" t="s">
        <v>64</v>
      </c>
      <c r="B31" s="65">
        <f t="shared" ref="B31:M31" si="7">B9+B15+B19+B24+B28+B30</f>
        <v>0</v>
      </c>
      <c r="C31" s="66">
        <f t="shared" si="7"/>
        <v>0</v>
      </c>
      <c r="D31" s="67">
        <f t="shared" si="7"/>
        <v>0</v>
      </c>
      <c r="E31" s="65">
        <f t="shared" si="7"/>
        <v>0</v>
      </c>
      <c r="F31" s="66">
        <f t="shared" si="7"/>
        <v>0</v>
      </c>
      <c r="G31" s="67">
        <f t="shared" si="7"/>
        <v>0</v>
      </c>
      <c r="H31" s="65">
        <f t="shared" si="7"/>
        <v>0</v>
      </c>
      <c r="I31" s="66">
        <f t="shared" si="7"/>
        <v>0</v>
      </c>
      <c r="J31" s="67">
        <f t="shared" si="7"/>
        <v>0</v>
      </c>
      <c r="K31" s="65">
        <f t="shared" si="7"/>
        <v>0</v>
      </c>
      <c r="L31" s="66">
        <f t="shared" si="7"/>
        <v>0</v>
      </c>
      <c r="M31" s="67">
        <f t="shared" si="7"/>
        <v>0</v>
      </c>
    </row>
    <row r="32" spans="1:13" s="21" customFormat="1" ht="16.5" thickBot="1" x14ac:dyDescent="0.25">
      <c r="A32" s="216" t="s">
        <v>166</v>
      </c>
      <c r="B32" s="217" t="e">
        <f t="shared" ref="B32:M32" si="8">B31/$B$39*100</f>
        <v>#DIV/0!</v>
      </c>
      <c r="C32" s="217" t="e">
        <f t="shared" si="8"/>
        <v>#DIV/0!</v>
      </c>
      <c r="D32" s="217" t="e">
        <f t="shared" si="8"/>
        <v>#DIV/0!</v>
      </c>
      <c r="E32" s="217" t="e">
        <f t="shared" si="8"/>
        <v>#DIV/0!</v>
      </c>
      <c r="F32" s="217" t="e">
        <f t="shared" si="8"/>
        <v>#DIV/0!</v>
      </c>
      <c r="G32" s="217" t="e">
        <f t="shared" si="8"/>
        <v>#DIV/0!</v>
      </c>
      <c r="H32" s="217" t="e">
        <f t="shared" si="8"/>
        <v>#DIV/0!</v>
      </c>
      <c r="I32" s="217" t="e">
        <f t="shared" si="8"/>
        <v>#DIV/0!</v>
      </c>
      <c r="J32" s="217" t="e">
        <f t="shared" si="8"/>
        <v>#DIV/0!</v>
      </c>
      <c r="K32" s="217" t="e">
        <f t="shared" si="8"/>
        <v>#DIV/0!</v>
      </c>
      <c r="L32" s="217" t="e">
        <f t="shared" si="8"/>
        <v>#DIV/0!</v>
      </c>
      <c r="M32" s="217" t="e">
        <f t="shared" si="8"/>
        <v>#DIV/0!</v>
      </c>
    </row>
    <row r="33" spans="1:13" s="21" customFormat="1" ht="15" customHeight="1" x14ac:dyDescent="0.2">
      <c r="A33" s="90" t="s">
        <v>158</v>
      </c>
      <c r="B33" s="69" t="e">
        <f>B31*B35/100</f>
        <v>#N/A</v>
      </c>
      <c r="C33" s="70" t="e">
        <f>C31*C35/100</f>
        <v>#N/A</v>
      </c>
      <c r="D33" s="71" t="e">
        <f>B33+C33</f>
        <v>#N/A</v>
      </c>
      <c r="E33" s="69" t="e">
        <f>E31*E35/100</f>
        <v>#N/A</v>
      </c>
      <c r="F33" s="70" t="e">
        <f>F31*F35/100</f>
        <v>#N/A</v>
      </c>
      <c r="G33" s="71" t="e">
        <f>E33+F33</f>
        <v>#N/A</v>
      </c>
      <c r="H33" s="69" t="e">
        <f>H31*H35/100</f>
        <v>#N/A</v>
      </c>
      <c r="I33" s="70" t="e">
        <f>I31*I35/100</f>
        <v>#N/A</v>
      </c>
      <c r="J33" s="71" t="e">
        <f>H33+I33</f>
        <v>#N/A</v>
      </c>
      <c r="K33" s="69" t="e">
        <f>K31*K35/100</f>
        <v>#N/A</v>
      </c>
      <c r="L33" s="70" t="e">
        <f>L31*L35/100</f>
        <v>#N/A</v>
      </c>
      <c r="M33" s="71" t="e">
        <f>K33+L33</f>
        <v>#N/A</v>
      </c>
    </row>
    <row r="34" spans="1:13" ht="22.15" customHeight="1" x14ac:dyDescent="0.2">
      <c r="A34" s="91" t="s">
        <v>7</v>
      </c>
      <c r="B34" s="72">
        <f>'Composition portefeuille'!C2</f>
        <v>0</v>
      </c>
      <c r="C34" s="73">
        <f>'Composition portefeuille'!C2</f>
        <v>0</v>
      </c>
      <c r="D34" s="244"/>
      <c r="E34" s="72">
        <f>'Composition portefeuille'!C3</f>
        <v>0</v>
      </c>
      <c r="F34" s="73">
        <f>'Composition portefeuille'!C3</f>
        <v>0</v>
      </c>
      <c r="G34" s="244"/>
      <c r="H34" s="72">
        <f>'Composition portefeuille'!C4</f>
        <v>0</v>
      </c>
      <c r="I34" s="73">
        <f>'Composition portefeuille'!C4</f>
        <v>0</v>
      </c>
      <c r="J34" s="244"/>
      <c r="K34" s="72">
        <f>'Composition portefeuille'!C5</f>
        <v>0</v>
      </c>
      <c r="L34" s="73">
        <f>'Composition portefeuille'!C5</f>
        <v>0</v>
      </c>
      <c r="M34" s="244"/>
    </row>
    <row r="35" spans="1:13" ht="15" x14ac:dyDescent="0.2">
      <c r="A35" s="91" t="s">
        <v>65</v>
      </c>
      <c r="B35" s="87" t="e">
        <f>VLOOKUP(CONCATENATE(B34,MID(B3,8,2)),Listes!$K$3:$N$8,4,FALSE)</f>
        <v>#N/A</v>
      </c>
      <c r="C35" s="74" t="e">
        <f>VLOOKUP(CONCATENATE(C34,MID(C3,8,2)),Listes!$K$3:$N$8,4,FALSE)</f>
        <v>#N/A</v>
      </c>
      <c r="D35" s="245"/>
      <c r="E35" s="87" t="e">
        <f>VLOOKUP(CONCATENATE(E34,MID(E3,8,2)),Listes!$K$3:$N$8,4,FALSE)</f>
        <v>#N/A</v>
      </c>
      <c r="F35" s="74" t="e">
        <f>VLOOKUP(CONCATENATE(F34,MID(F3,8,2)),Listes!$K$3:$N$8,4,FALSE)</f>
        <v>#N/A</v>
      </c>
      <c r="G35" s="245"/>
      <c r="H35" s="87" t="e">
        <f>VLOOKUP(CONCATENATE(H34,MID(H3,8,2)),Listes!$K$3:$N$8,4,FALSE)</f>
        <v>#N/A</v>
      </c>
      <c r="I35" s="74" t="e">
        <f>VLOOKUP(CONCATENATE(I34,MID(I3,8,2)),Listes!$K$3:$N$8,4,FALSE)</f>
        <v>#N/A</v>
      </c>
      <c r="J35" s="245"/>
      <c r="K35" s="87" t="e">
        <f>VLOOKUP(CONCATENATE(K34,MID(K3,8,2)),Listes!$K$3:$N$8,4,FALSE)</f>
        <v>#N/A</v>
      </c>
      <c r="L35" s="74" t="e">
        <f>VLOOKUP(CONCATENATE(L34,MID(L3,8,2)),Listes!$K$3:$N$8,4,FALSE)</f>
        <v>#N/A</v>
      </c>
      <c r="M35" s="245"/>
    </row>
    <row r="36" spans="1:13" ht="16.5" thickBot="1" x14ac:dyDescent="0.25">
      <c r="A36" s="92" t="s">
        <v>66</v>
      </c>
      <c r="B36" s="75" t="e">
        <f>B31-B33</f>
        <v>#N/A</v>
      </c>
      <c r="C36" s="76" t="e">
        <f>C31-C33</f>
        <v>#N/A</v>
      </c>
      <c r="D36" s="77" t="e">
        <f>B36+C36</f>
        <v>#N/A</v>
      </c>
      <c r="E36" s="75" t="e">
        <f>E31-E33</f>
        <v>#N/A</v>
      </c>
      <c r="F36" s="76" t="e">
        <f>F31-F33</f>
        <v>#N/A</v>
      </c>
      <c r="G36" s="77" t="e">
        <f>E36+F36</f>
        <v>#N/A</v>
      </c>
      <c r="H36" s="75" t="e">
        <f>H31-H33</f>
        <v>#N/A</v>
      </c>
      <c r="I36" s="76" t="e">
        <f>I31-I33</f>
        <v>#N/A</v>
      </c>
      <c r="J36" s="77" t="e">
        <f>H36+I36</f>
        <v>#N/A</v>
      </c>
      <c r="K36" s="75" t="e">
        <f>K31-K33</f>
        <v>#N/A</v>
      </c>
      <c r="L36" s="76" t="e">
        <f>L31-L33</f>
        <v>#N/A</v>
      </c>
      <c r="M36" s="77" t="e">
        <f>K36+L36</f>
        <v>#N/A</v>
      </c>
    </row>
    <row r="37" spans="1:13" ht="15" customHeight="1" x14ac:dyDescent="0.2">
      <c r="D37" s="22"/>
      <c r="E37" s="22"/>
      <c r="F37" s="22"/>
      <c r="G37" s="22"/>
    </row>
    <row r="38" spans="1:13" ht="30" customHeight="1" thickBot="1" x14ac:dyDescent="0.25">
      <c r="D38" s="22"/>
      <c r="E38" s="22"/>
      <c r="F38" s="22"/>
      <c r="G38" s="22"/>
    </row>
    <row r="39" spans="1:13" ht="31.9" customHeight="1" thickBot="1" x14ac:dyDescent="0.25">
      <c r="A39" s="88" t="s">
        <v>67</v>
      </c>
      <c r="B39" s="246">
        <f>D31+G31+J31+M31</f>
        <v>0</v>
      </c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8"/>
    </row>
    <row r="40" spans="1:13" ht="22.5" customHeight="1" thickBot="1" x14ac:dyDescent="0.25">
      <c r="A40" s="89" t="s">
        <v>68</v>
      </c>
      <c r="B40" s="246">
        <f>D31</f>
        <v>0</v>
      </c>
      <c r="C40" s="247"/>
      <c r="D40" s="248"/>
      <c r="E40" s="246">
        <f>G31</f>
        <v>0</v>
      </c>
      <c r="F40" s="249"/>
      <c r="G40" s="250"/>
      <c r="H40" s="246">
        <f>J31</f>
        <v>0</v>
      </c>
      <c r="I40" s="249"/>
      <c r="J40" s="250"/>
      <c r="K40" s="246">
        <f>M31</f>
        <v>0</v>
      </c>
      <c r="L40" s="249"/>
      <c r="M40" s="250"/>
    </row>
    <row r="41" spans="1:13" ht="20.25" customHeight="1" thickBot="1" x14ac:dyDescent="0.25">
      <c r="A41" s="88" t="s">
        <v>69</v>
      </c>
      <c r="B41" s="241" t="e">
        <f>D31/$B$39</f>
        <v>#DIV/0!</v>
      </c>
      <c r="C41" s="242"/>
      <c r="D41" s="243"/>
      <c r="E41" s="241" t="e">
        <f>G31/$B$39</f>
        <v>#DIV/0!</v>
      </c>
      <c r="F41" s="242"/>
      <c r="G41" s="243"/>
      <c r="H41" s="241" t="e">
        <f>J31/$B$39</f>
        <v>#DIV/0!</v>
      </c>
      <c r="I41" s="242"/>
      <c r="J41" s="243"/>
      <c r="K41" s="241" t="e">
        <f>M31/$B$39</f>
        <v>#DIV/0!</v>
      </c>
      <c r="L41" s="242"/>
      <c r="M41" s="243"/>
    </row>
    <row r="42" spans="1:13" ht="20.25" customHeight="1" thickBot="1" x14ac:dyDescent="0.25"/>
    <row r="43" spans="1:13" ht="20.25" customHeight="1" x14ac:dyDescent="0.2">
      <c r="A43" s="90" t="s">
        <v>167</v>
      </c>
      <c r="B43" s="232">
        <f>B40</f>
        <v>0</v>
      </c>
      <c r="C43" s="233"/>
      <c r="D43" s="234"/>
      <c r="E43" s="232">
        <f>E40</f>
        <v>0</v>
      </c>
      <c r="F43" s="233"/>
      <c r="G43" s="234"/>
      <c r="H43" s="232">
        <f>H40</f>
        <v>0</v>
      </c>
      <c r="I43" s="233"/>
      <c r="J43" s="234"/>
      <c r="K43" s="232">
        <f>K40</f>
        <v>0</v>
      </c>
      <c r="L43" s="233"/>
      <c r="M43" s="234"/>
    </row>
    <row r="44" spans="1:13" ht="20.25" customHeight="1" x14ac:dyDescent="0.2">
      <c r="A44" s="91" t="s">
        <v>173</v>
      </c>
      <c r="B44" s="235">
        <f>B40*'Composition portefeuille'!$G$2</f>
        <v>0</v>
      </c>
      <c r="C44" s="236"/>
      <c r="D44" s="237"/>
      <c r="E44" s="235">
        <f>E40*'Composition portefeuille'!$G$3</f>
        <v>0</v>
      </c>
      <c r="F44" s="236"/>
      <c r="G44" s="237"/>
      <c r="H44" s="235">
        <f>H40*'Composition portefeuille'!$G$4</f>
        <v>0</v>
      </c>
      <c r="I44" s="236"/>
      <c r="J44" s="237"/>
      <c r="K44" s="235" t="e">
        <f>K40*'Composition portefeuille'!$G$5</f>
        <v>#N/A</v>
      </c>
      <c r="L44" s="236"/>
      <c r="M44" s="237"/>
    </row>
    <row r="45" spans="1:13" ht="20.25" customHeight="1" thickBot="1" x14ac:dyDescent="0.25">
      <c r="A45" s="195" t="s">
        <v>177</v>
      </c>
      <c r="B45" s="238">
        <f>B40*'Composition portefeuille'!$F$2</f>
        <v>0</v>
      </c>
      <c r="C45" s="239"/>
      <c r="D45" s="240"/>
      <c r="E45" s="238">
        <f>E40*'Composition portefeuille'!$F$3</f>
        <v>0</v>
      </c>
      <c r="F45" s="239"/>
      <c r="G45" s="240"/>
      <c r="H45" s="238">
        <f>H40*'Composition portefeuille'!$F$4</f>
        <v>0</v>
      </c>
      <c r="I45" s="239"/>
      <c r="J45" s="240"/>
      <c r="K45" s="238" t="e">
        <f>K40*'Composition portefeuille'!$F$5</f>
        <v>#N/A</v>
      </c>
      <c r="L45" s="239"/>
      <c r="M45" s="240"/>
    </row>
    <row r="46" spans="1:13" ht="20.25" customHeight="1" x14ac:dyDescent="0.2">
      <c r="A46" s="90" t="s">
        <v>159</v>
      </c>
      <c r="B46" s="69" t="e">
        <f>B33</f>
        <v>#N/A</v>
      </c>
      <c r="C46" s="70" t="e">
        <f>C33</f>
        <v>#N/A</v>
      </c>
      <c r="D46" s="71" t="e">
        <f>B46+C46</f>
        <v>#N/A</v>
      </c>
      <c r="E46" s="69" t="e">
        <f>E33</f>
        <v>#N/A</v>
      </c>
      <c r="F46" s="70" t="e">
        <f>F33</f>
        <v>#N/A</v>
      </c>
      <c r="G46" s="71" t="e">
        <f>E46+F46</f>
        <v>#N/A</v>
      </c>
      <c r="H46" s="69" t="e">
        <f>H33</f>
        <v>#N/A</v>
      </c>
      <c r="I46" s="70" t="e">
        <f>I33</f>
        <v>#N/A</v>
      </c>
      <c r="J46" s="71" t="e">
        <f>H46+I46</f>
        <v>#N/A</v>
      </c>
      <c r="K46" s="69" t="e">
        <f>K33</f>
        <v>#N/A</v>
      </c>
      <c r="L46" s="70" t="e">
        <f>L33</f>
        <v>#N/A</v>
      </c>
      <c r="M46" s="71" t="e">
        <f>K46+L46</f>
        <v>#N/A</v>
      </c>
    </row>
    <row r="47" spans="1:13" ht="20.25" customHeight="1" x14ac:dyDescent="0.2">
      <c r="A47" s="91" t="s">
        <v>173</v>
      </c>
      <c r="B47" s="192" t="e">
        <f>B46*'Composition portefeuille'!$G$2</f>
        <v>#N/A</v>
      </c>
      <c r="C47" s="193" t="e">
        <f>C46*'Composition portefeuille'!$G$2</f>
        <v>#N/A</v>
      </c>
      <c r="D47" s="194" t="e">
        <f>D46*'Composition portefeuille'!$G$2</f>
        <v>#N/A</v>
      </c>
      <c r="E47" s="192" t="e">
        <f>E46*'Composition portefeuille'!$G$2</f>
        <v>#N/A</v>
      </c>
      <c r="F47" s="193" t="e">
        <f>F46*'Composition portefeuille'!$G$2</f>
        <v>#N/A</v>
      </c>
      <c r="G47" s="194" t="e">
        <f>G46*'Composition portefeuille'!$G$2</f>
        <v>#N/A</v>
      </c>
      <c r="H47" s="192" t="e">
        <f>H46*'Composition portefeuille'!$G$2</f>
        <v>#N/A</v>
      </c>
      <c r="I47" s="193" t="e">
        <f>I46*'Composition portefeuille'!$G$2</f>
        <v>#N/A</v>
      </c>
      <c r="J47" s="194" t="e">
        <f>J46*'Composition portefeuille'!$G$2</f>
        <v>#N/A</v>
      </c>
      <c r="K47" s="192" t="e">
        <f>K46*'Composition portefeuille'!$G$2</f>
        <v>#N/A</v>
      </c>
      <c r="L47" s="193" t="e">
        <f>L46*'Composition portefeuille'!$G$2</f>
        <v>#N/A</v>
      </c>
      <c r="M47" s="194" t="e">
        <f>M46*'Composition portefeuille'!$G$2</f>
        <v>#N/A</v>
      </c>
    </row>
    <row r="48" spans="1:13" ht="20.25" customHeight="1" thickBot="1" x14ac:dyDescent="0.25">
      <c r="A48" s="195" t="s">
        <v>177</v>
      </c>
      <c r="B48" s="196" t="e">
        <f>B46*'Composition portefeuille'!$F$2</f>
        <v>#N/A</v>
      </c>
      <c r="C48" s="197" t="e">
        <f>C46*'Composition portefeuille'!$F$2</f>
        <v>#N/A</v>
      </c>
      <c r="D48" s="197" t="e">
        <f>D46*'Composition portefeuille'!$F$2</f>
        <v>#N/A</v>
      </c>
      <c r="E48" s="196" t="e">
        <f>E46*'Composition portefeuille'!$F$2</f>
        <v>#N/A</v>
      </c>
      <c r="F48" s="197" t="e">
        <f>F46*'Composition portefeuille'!$F$2</f>
        <v>#N/A</v>
      </c>
      <c r="G48" s="197" t="e">
        <f>G46*'Composition portefeuille'!$F$2</f>
        <v>#N/A</v>
      </c>
      <c r="H48" s="196" t="e">
        <f>H46*'Composition portefeuille'!$F$2</f>
        <v>#N/A</v>
      </c>
      <c r="I48" s="197" t="e">
        <f>I46*'Composition portefeuille'!$F$2</f>
        <v>#N/A</v>
      </c>
      <c r="J48" s="197" t="e">
        <f>J46*'Composition portefeuille'!$F$2</f>
        <v>#N/A</v>
      </c>
      <c r="K48" s="196" t="e">
        <f>K46*'Composition portefeuille'!$F$2</f>
        <v>#N/A</v>
      </c>
      <c r="L48" s="197" t="e">
        <f>L46*'Composition portefeuille'!$F$2</f>
        <v>#N/A</v>
      </c>
      <c r="M48" s="197" t="e">
        <f>M46*'Composition portefeuille'!$F$2</f>
        <v>#N/A</v>
      </c>
    </row>
    <row r="49" spans="1:13" ht="20.25" hidden="1" customHeight="1" x14ac:dyDescent="0.2">
      <c r="A49" s="90" t="s">
        <v>160</v>
      </c>
      <c r="B49" s="69" t="e">
        <f t="shared" ref="B49:M49" si="9">B46*0.25</f>
        <v>#N/A</v>
      </c>
      <c r="C49" s="70" t="e">
        <f t="shared" si="9"/>
        <v>#N/A</v>
      </c>
      <c r="D49" s="71" t="e">
        <f t="shared" si="9"/>
        <v>#N/A</v>
      </c>
      <c r="E49" s="69" t="e">
        <f t="shared" si="9"/>
        <v>#N/A</v>
      </c>
      <c r="F49" s="70" t="e">
        <f t="shared" si="9"/>
        <v>#N/A</v>
      </c>
      <c r="G49" s="71" t="e">
        <f t="shared" si="9"/>
        <v>#N/A</v>
      </c>
      <c r="H49" s="69" t="e">
        <f t="shared" si="9"/>
        <v>#N/A</v>
      </c>
      <c r="I49" s="70" t="e">
        <f t="shared" si="9"/>
        <v>#N/A</v>
      </c>
      <c r="J49" s="71" t="e">
        <f t="shared" si="9"/>
        <v>#N/A</v>
      </c>
      <c r="K49" s="69" t="e">
        <f t="shared" si="9"/>
        <v>#N/A</v>
      </c>
      <c r="L49" s="70" t="e">
        <f t="shared" si="9"/>
        <v>#N/A</v>
      </c>
      <c r="M49" s="71" t="e">
        <f t="shared" si="9"/>
        <v>#N/A</v>
      </c>
    </row>
    <row r="50" spans="1:13" ht="20.25" hidden="1" customHeight="1" x14ac:dyDescent="0.2">
      <c r="A50" s="91" t="s">
        <v>173</v>
      </c>
      <c r="B50" s="192" t="e">
        <f>B49*'Composition portefeuille'!$G$2</f>
        <v>#N/A</v>
      </c>
      <c r="C50" s="193" t="e">
        <f>C49*'Composition portefeuille'!$G$2</f>
        <v>#N/A</v>
      </c>
      <c r="D50" s="194" t="e">
        <f>D49*'Composition portefeuille'!$G$2</f>
        <v>#N/A</v>
      </c>
      <c r="E50" s="192" t="e">
        <f>E49*'Composition portefeuille'!$G$2</f>
        <v>#N/A</v>
      </c>
      <c r="F50" s="193" t="e">
        <f>F49*'Composition portefeuille'!$G$2</f>
        <v>#N/A</v>
      </c>
      <c r="G50" s="194" t="e">
        <f>G49*'Composition portefeuille'!$G$2</f>
        <v>#N/A</v>
      </c>
      <c r="H50" s="192" t="e">
        <f>H49*'Composition portefeuille'!$G$2</f>
        <v>#N/A</v>
      </c>
      <c r="I50" s="193" t="e">
        <f>I49*'Composition portefeuille'!$G$2</f>
        <v>#N/A</v>
      </c>
      <c r="J50" s="194" t="e">
        <f>J49*'Composition portefeuille'!$G$2</f>
        <v>#N/A</v>
      </c>
      <c r="K50" s="192" t="e">
        <f>K49*'Composition portefeuille'!$G$2</f>
        <v>#N/A</v>
      </c>
      <c r="L50" s="193" t="e">
        <f>L49*'Composition portefeuille'!$G$2</f>
        <v>#N/A</v>
      </c>
      <c r="M50" s="194" t="e">
        <f>M49*'Composition portefeuille'!$G$2</f>
        <v>#N/A</v>
      </c>
    </row>
    <row r="51" spans="1:13" ht="20.25" hidden="1" customHeight="1" thickBot="1" x14ac:dyDescent="0.25">
      <c r="A51" s="195" t="s">
        <v>177</v>
      </c>
      <c r="B51" s="196" t="e">
        <f>B49*'Composition portefeuille'!$F$2</f>
        <v>#N/A</v>
      </c>
      <c r="C51" s="197" t="e">
        <f>C49*'Composition portefeuille'!$F$2</f>
        <v>#N/A</v>
      </c>
      <c r="D51" s="197" t="e">
        <f>D49*'Composition portefeuille'!$F$2</f>
        <v>#N/A</v>
      </c>
      <c r="E51" s="196" t="e">
        <f>E49*'Composition portefeuille'!$F$2</f>
        <v>#N/A</v>
      </c>
      <c r="F51" s="197" t="e">
        <f>F49*'Composition portefeuille'!$F$2</f>
        <v>#N/A</v>
      </c>
      <c r="G51" s="197" t="e">
        <f>G49*'Composition portefeuille'!$F$2</f>
        <v>#N/A</v>
      </c>
      <c r="H51" s="196" t="e">
        <f>H49*'Composition portefeuille'!$F$2</f>
        <v>#N/A</v>
      </c>
      <c r="I51" s="197" t="e">
        <f>I49*'Composition portefeuille'!$F$2</f>
        <v>#N/A</v>
      </c>
      <c r="J51" s="197" t="e">
        <f>J49*'Composition portefeuille'!$F$2</f>
        <v>#N/A</v>
      </c>
      <c r="K51" s="196" t="e">
        <f>K49*'Composition portefeuille'!$F$2</f>
        <v>#N/A</v>
      </c>
      <c r="L51" s="197" t="e">
        <f>L49*'Composition portefeuille'!$F$2</f>
        <v>#N/A</v>
      </c>
      <c r="M51" s="197" t="e">
        <f>M49*'Composition portefeuille'!$F$2</f>
        <v>#N/A</v>
      </c>
    </row>
  </sheetData>
  <sheetProtection algorithmName="SHA-512" hashValue="UsX+FvwX+l2qcfySJdB/pJQbll20poGdvzJvfkwIMLhTAaM16s+VdbGt3b/KUByHAlozSnooif9yZfYk0B4NxA==" saltValue="ZRc+IpXAxqGaA+DV8aqjpg==" spinCount="100000" sheet="1" selectLockedCells="1" selectUnlockedCells="1"/>
  <mergeCells count="25">
    <mergeCell ref="B41:D41"/>
    <mergeCell ref="E41:G41"/>
    <mergeCell ref="H41:J41"/>
    <mergeCell ref="K41:M41"/>
    <mergeCell ref="D34:D35"/>
    <mergeCell ref="G34:G35"/>
    <mergeCell ref="J34:J35"/>
    <mergeCell ref="M34:M35"/>
    <mergeCell ref="B39:M39"/>
    <mergeCell ref="B40:D40"/>
    <mergeCell ref="E40:G40"/>
    <mergeCell ref="H40:J40"/>
    <mergeCell ref="K40:M40"/>
    <mergeCell ref="B43:D43"/>
    <mergeCell ref="E43:G43"/>
    <mergeCell ref="B44:D44"/>
    <mergeCell ref="E44:G44"/>
    <mergeCell ref="B45:D45"/>
    <mergeCell ref="E45:G45"/>
    <mergeCell ref="H43:J43"/>
    <mergeCell ref="H44:J44"/>
    <mergeCell ref="H45:J45"/>
    <mergeCell ref="K43:M43"/>
    <mergeCell ref="K44:M44"/>
    <mergeCell ref="K45:M45"/>
  </mergeCells>
  <phoneticPr fontId="11" type="noConversion"/>
  <conditionalFormatting sqref="B41:M41">
    <cfRule type="cellIs" dxfId="3" priority="1" operator="greaterThan">
      <formula>0.7</formula>
    </cfRule>
    <cfRule type="cellIs" dxfId="2" priority="2" operator="between">
      <formula>0%</formula>
      <formula>70%</formula>
    </cfRule>
  </conditionalFormatting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E62EA-183B-47D8-AF33-3C0C15550051}">
  <dimension ref="A1:I13"/>
  <sheetViews>
    <sheetView workbookViewId="0">
      <selection activeCell="A13" sqref="A13"/>
    </sheetView>
  </sheetViews>
  <sheetFormatPr baseColWidth="10" defaultRowHeight="12.75" x14ac:dyDescent="0.2"/>
  <cols>
    <col min="1" max="1" width="93.140625" customWidth="1"/>
    <col min="2" max="2" width="18.28515625" bestFit="1" customWidth="1"/>
    <col min="3" max="3" width="15.140625" style="3" bestFit="1" customWidth="1"/>
    <col min="4" max="4" width="16.140625" style="3" bestFit="1" customWidth="1"/>
    <col min="5" max="5" width="18.85546875" style="3" bestFit="1" customWidth="1"/>
    <col min="6" max="7" width="14" style="3" bestFit="1" customWidth="1"/>
    <col min="9" max="9" width="16.140625" bestFit="1" customWidth="1"/>
  </cols>
  <sheetData>
    <row r="1" spans="1:9" ht="16.5" thickBot="1" x14ac:dyDescent="0.3">
      <c r="A1" s="140"/>
      <c r="B1" s="188" t="s">
        <v>101</v>
      </c>
      <c r="C1" s="189" t="s">
        <v>148</v>
      </c>
      <c r="D1" s="144">
        <f>'Composition portefeuille'!B2</f>
        <v>0</v>
      </c>
      <c r="E1" s="145">
        <f>'Composition portefeuille'!B3</f>
        <v>0</v>
      </c>
      <c r="F1" s="145">
        <f>'Composition portefeuille'!B4</f>
        <v>0</v>
      </c>
      <c r="G1" s="146">
        <f>'Composition portefeuille'!B5</f>
        <v>0</v>
      </c>
      <c r="H1" s="140"/>
      <c r="I1" s="140"/>
    </row>
    <row r="2" spans="1:9" ht="15" x14ac:dyDescent="0.2">
      <c r="A2" s="154" t="s">
        <v>133</v>
      </c>
      <c r="B2" s="170" t="s">
        <v>109</v>
      </c>
      <c r="C2" s="180">
        <v>10</v>
      </c>
      <c r="D2" s="155">
        <f>'BUDGET TOTAL '!D9</f>
        <v>0</v>
      </c>
      <c r="E2" s="156">
        <f>'BUDGET TOTAL '!G9</f>
        <v>0</v>
      </c>
      <c r="F2" s="156">
        <f>'BUDGET TOTAL '!J9</f>
        <v>0</v>
      </c>
      <c r="G2" s="157">
        <f>'BUDGET TOTAL '!M9</f>
        <v>0</v>
      </c>
      <c r="H2" s="140"/>
      <c r="I2" s="140"/>
    </row>
    <row r="3" spans="1:9" ht="15" x14ac:dyDescent="0.2">
      <c r="A3" s="158" t="s">
        <v>134</v>
      </c>
      <c r="B3" s="171" t="s">
        <v>109</v>
      </c>
      <c r="C3" s="181">
        <v>3603</v>
      </c>
      <c r="D3" s="147">
        <f>'BUDGET TOTAL '!D15</f>
        <v>0</v>
      </c>
      <c r="E3" s="141">
        <f>'BUDGET TOTAL '!G15</f>
        <v>0</v>
      </c>
      <c r="F3" s="141">
        <f>'BUDGET TOTAL '!J15</f>
        <v>0</v>
      </c>
      <c r="G3" s="148">
        <f>'BUDGET TOTAL '!M15</f>
        <v>0</v>
      </c>
      <c r="H3" s="140"/>
      <c r="I3" s="140"/>
    </row>
    <row r="4" spans="1:9" ht="15" x14ac:dyDescent="0.2">
      <c r="A4" s="159" t="s">
        <v>52</v>
      </c>
      <c r="B4" s="172" t="s">
        <v>107</v>
      </c>
      <c r="C4" s="182">
        <v>46</v>
      </c>
      <c r="D4" s="147">
        <f>'BUDGET TOTAL '!D19</f>
        <v>0</v>
      </c>
      <c r="E4" s="141">
        <f>'BUDGET TOTAL '!G19</f>
        <v>0</v>
      </c>
      <c r="F4" s="141">
        <f>'BUDGET TOTAL '!J19</f>
        <v>0</v>
      </c>
      <c r="G4" s="148">
        <f>'BUDGET TOTAL '!M19</f>
        <v>0</v>
      </c>
      <c r="H4" s="140"/>
      <c r="I4" s="140"/>
    </row>
    <row r="5" spans="1:9" ht="15" x14ac:dyDescent="0.2">
      <c r="A5" s="159" t="s">
        <v>138</v>
      </c>
      <c r="B5" s="172" t="s">
        <v>107</v>
      </c>
      <c r="C5" s="182">
        <v>3601</v>
      </c>
      <c r="D5" s="147">
        <f>'BUDGET TOTAL '!D24</f>
        <v>0</v>
      </c>
      <c r="E5" s="141">
        <f>'BUDGET TOTAL '!G24</f>
        <v>0</v>
      </c>
      <c r="F5" s="141">
        <f>'BUDGET TOTAL '!J24</f>
        <v>0</v>
      </c>
      <c r="G5" s="148">
        <f>'BUDGET TOTAL '!M24</f>
        <v>0</v>
      </c>
      <c r="H5" s="140"/>
      <c r="I5" s="140"/>
    </row>
    <row r="6" spans="1:9" ht="15.75" thickBot="1" x14ac:dyDescent="0.25">
      <c r="A6" s="160" t="s">
        <v>145</v>
      </c>
      <c r="B6" s="173" t="s">
        <v>107</v>
      </c>
      <c r="C6" s="183">
        <v>3602</v>
      </c>
      <c r="D6" s="161">
        <f>'BUDGET TOTAL '!D28</f>
        <v>0</v>
      </c>
      <c r="E6" s="162">
        <f>'BUDGET TOTAL '!G28</f>
        <v>0</v>
      </c>
      <c r="F6" s="162">
        <f>'BUDGET TOTAL '!J28</f>
        <v>0</v>
      </c>
      <c r="G6" s="163">
        <f>'BUDGET TOTAL '!M28</f>
        <v>0</v>
      </c>
      <c r="H6" s="140"/>
      <c r="I6" s="140"/>
    </row>
    <row r="7" spans="1:9" ht="15" x14ac:dyDescent="0.2">
      <c r="A7" s="164" t="s">
        <v>129</v>
      </c>
      <c r="B7" s="174" t="s">
        <v>104</v>
      </c>
      <c r="C7" s="184">
        <v>2001</v>
      </c>
      <c r="D7" s="165">
        <f t="shared" ref="D7:G11" si="0">0.25*D2</f>
        <v>0</v>
      </c>
      <c r="E7" s="166">
        <f t="shared" si="0"/>
        <v>0</v>
      </c>
      <c r="F7" s="166">
        <f t="shared" si="0"/>
        <v>0</v>
      </c>
      <c r="G7" s="167">
        <f t="shared" si="0"/>
        <v>0</v>
      </c>
      <c r="H7" s="140"/>
      <c r="I7" s="140"/>
    </row>
    <row r="8" spans="1:9" ht="15" x14ac:dyDescent="0.2">
      <c r="A8" s="168" t="s">
        <v>131</v>
      </c>
      <c r="B8" s="175" t="s">
        <v>104</v>
      </c>
      <c r="C8" s="185">
        <v>2002</v>
      </c>
      <c r="D8" s="149">
        <f>0.25*D5</f>
        <v>0</v>
      </c>
      <c r="E8" s="143">
        <f>0.25*E5</f>
        <v>0</v>
      </c>
      <c r="F8" s="143">
        <f>0.25*F5</f>
        <v>0</v>
      </c>
      <c r="G8" s="150">
        <f>0.25*G5</f>
        <v>0</v>
      </c>
      <c r="H8" s="140"/>
      <c r="I8" s="140"/>
    </row>
    <row r="9" spans="1:9" ht="15" x14ac:dyDescent="0.2">
      <c r="A9" s="168" t="s">
        <v>130</v>
      </c>
      <c r="B9" s="175" t="s">
        <v>104</v>
      </c>
      <c r="C9" s="185">
        <v>2003</v>
      </c>
      <c r="D9" s="149">
        <f>0.25*D4</f>
        <v>0</v>
      </c>
      <c r="E9" s="143">
        <f t="shared" si="0"/>
        <v>0</v>
      </c>
      <c r="F9" s="143">
        <f t="shared" si="0"/>
        <v>0</v>
      </c>
      <c r="G9" s="150">
        <f t="shared" si="0"/>
        <v>0</v>
      </c>
      <c r="H9" s="140"/>
      <c r="I9" s="140"/>
    </row>
    <row r="10" spans="1:9" ht="15" x14ac:dyDescent="0.2">
      <c r="A10" s="168" t="s">
        <v>146</v>
      </c>
      <c r="B10" s="175" t="s">
        <v>104</v>
      </c>
      <c r="C10" s="185">
        <v>2004</v>
      </c>
      <c r="D10" s="149">
        <f>0.25*D3</f>
        <v>0</v>
      </c>
      <c r="E10" s="143">
        <f>0.25*E3</f>
        <v>0</v>
      </c>
      <c r="F10" s="143">
        <f>0.25*F3</f>
        <v>0</v>
      </c>
      <c r="G10" s="150">
        <f>0.25*G3</f>
        <v>0</v>
      </c>
      <c r="H10" s="140"/>
      <c r="I10" s="140"/>
    </row>
    <row r="11" spans="1:9" ht="15.75" thickBot="1" x14ac:dyDescent="0.25">
      <c r="A11" s="169" t="s">
        <v>147</v>
      </c>
      <c r="B11" s="176" t="s">
        <v>104</v>
      </c>
      <c r="C11" s="186">
        <v>2005</v>
      </c>
      <c r="D11" s="151">
        <f t="shared" si="0"/>
        <v>0</v>
      </c>
      <c r="E11" s="152">
        <f t="shared" si="0"/>
        <v>0</v>
      </c>
      <c r="F11" s="152">
        <f t="shared" si="0"/>
        <v>0</v>
      </c>
      <c r="G11" s="153">
        <f t="shared" si="0"/>
        <v>0</v>
      </c>
      <c r="H11" s="140"/>
      <c r="I11" s="140"/>
    </row>
    <row r="12" spans="1:9" ht="15.75" thickBot="1" x14ac:dyDescent="0.25">
      <c r="A12" s="140"/>
      <c r="B12" s="140"/>
      <c r="C12" s="142"/>
      <c r="D12" s="142"/>
      <c r="E12" s="142"/>
      <c r="F12" s="142"/>
      <c r="G12" s="142"/>
      <c r="H12" s="140"/>
      <c r="I12" s="140"/>
    </row>
    <row r="13" spans="1:9" ht="16.5" thickBot="1" x14ac:dyDescent="0.3">
      <c r="A13" s="215" t="s">
        <v>132</v>
      </c>
      <c r="B13" s="140"/>
      <c r="C13" s="142"/>
      <c r="D13" s="177">
        <f>SUM(D2:D11)</f>
        <v>0</v>
      </c>
      <c r="E13" s="178">
        <f>SUM(E2:E11)</f>
        <v>0</v>
      </c>
      <c r="F13" s="178">
        <f>SUM(F2:F11)</f>
        <v>0</v>
      </c>
      <c r="G13" s="179">
        <f>SUM(G2:G11)</f>
        <v>0</v>
      </c>
      <c r="H13" s="140"/>
      <c r="I13" s="213">
        <f>SUM(D13:G13)</f>
        <v>0</v>
      </c>
    </row>
  </sheetData>
  <sheetProtection algorithmName="SHA-512" hashValue="CsRgoFoDWu8vHlmU6YL7p7hrmGV4lNTrvHjcFHbwDBEU1vK2CH9zPqAPZrxDPBVtHwnTzCYCoGfexoIFmZmqfQ==" saltValue="LFscvxc3mBqL0/2rMHBk+Q==" spinCount="100000" sheet="1" selectLockedCells="1"/>
  <pageMargins left="0.7" right="0.7" top="0.75" bottom="0.75" header="0.3" footer="0.3"/>
  <pageSetup paperSize="9" orientation="portrait" r:id="rId1"/>
  <ignoredErrors>
    <ignoredError sqref="D8:G8 D10:G1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DB202FE5875745905955056904B93E" ma:contentTypeVersion="5" ma:contentTypeDescription="Create a new document." ma:contentTypeScope="" ma:versionID="095c45194b0b220e6ba45348dbbcca90">
  <xsd:schema xmlns:xsd="http://www.w3.org/2001/XMLSchema" xmlns:xs="http://www.w3.org/2001/XMLSchema" xmlns:p="http://schemas.microsoft.com/office/2006/metadata/properties" xmlns:ns2="a55e921c-938e-4e50-85a3-020a9f358fcc" xmlns:ns3="1b4c74c1-0512-4b4c-b132-ab7851723926" targetNamespace="http://schemas.microsoft.com/office/2006/metadata/properties" ma:root="true" ma:fieldsID="d54ac35fae0a2dcca54e6a15cdf8aa6f" ns2:_="" ns3:_="">
    <xsd:import namespace="a55e921c-938e-4e50-85a3-020a9f358fcc"/>
    <xsd:import namespace="1b4c74c1-0512-4b4c-b132-ab78517239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e921c-938e-4e50-85a3-020a9f358f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4c74c1-0512-4b4c-b132-ab78517239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A15E07-A895-4BE8-A641-DC095CBE6571}">
  <ds:schemaRefs>
    <ds:schemaRef ds:uri="1b4c74c1-0512-4b4c-b132-ab7851723926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55e921c-938e-4e50-85a3-020a9f358fc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8926431-D37B-4CFE-8672-1A8A3C4B4D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FEEDAA-859E-4FDA-A7BB-D4C88D41A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e921c-938e-4e50-85a3-020a9f358fcc"/>
    <ds:schemaRef ds:uri="1b4c74c1-0512-4b4c-b132-ab78517239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Informations importantes</vt:lpstr>
      <vt:lpstr>Composition portefeuille</vt:lpstr>
      <vt:lpstr>Personnel entr. bénéficiaire</vt:lpstr>
      <vt:lpstr>Personnel entr. belge liée</vt:lpstr>
      <vt:lpstr>Protos-Démos (&gt;30k€)</vt:lpstr>
      <vt:lpstr>ST entr. bénéficiaire (&gt;30k€)</vt:lpstr>
      <vt:lpstr>ST entr. liée (&gt;30k)</vt:lpstr>
      <vt:lpstr>BUDGET TOTAL </vt:lpstr>
      <vt:lpstr>BUDGET TOTAL CALISTA</vt:lpstr>
      <vt:lpstr>BUDGET WP</vt:lpstr>
      <vt:lpstr>3 - BUDGET TOTAL  (2)</vt:lpstr>
      <vt:lpstr>3.1 - Barèmes</vt:lpstr>
      <vt:lpstr>Listes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137047</dc:creator>
  <cp:keywords/>
  <dc:description/>
  <cp:lastModifiedBy>BARTHELEMY Bastien</cp:lastModifiedBy>
  <cp:revision/>
  <cp:lastPrinted>2023-09-08T07:46:11Z</cp:lastPrinted>
  <dcterms:created xsi:type="dcterms:W3CDTF">2016-09-15T14:38:33Z</dcterms:created>
  <dcterms:modified xsi:type="dcterms:W3CDTF">2026-06-09T13:14:09Z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0x01010097DB202FE5875745905955056904B93E</vt:lpwstr>
  </property>
  <property fmtid="{D5CDD505-2E9C-101B-9397-08002B2CF9AE}" pid="3" name="MSIP_Label_97a477d1-147d-4e34-b5e3-7b26d2f44870_Enabled">
    <vt:lpwstr>true</vt:lpwstr>
  </property>
  <property fmtid="{D5CDD505-2E9C-101B-9397-08002B2CF9AE}" pid="4" name="MSIP_Label_97a477d1-147d-4e34-b5e3-7b26d2f44870_SetDate">
    <vt:lpwstr>2024-10-10T07:09:23Z</vt:lpwstr>
  </property>
  <property fmtid="{D5CDD505-2E9C-101B-9397-08002B2CF9AE}" pid="5" name="MSIP_Label_97a477d1-147d-4e34-b5e3-7b26d2f44870_Method">
    <vt:lpwstr>Privileged</vt:lpwstr>
  </property>
  <property fmtid="{D5CDD505-2E9C-101B-9397-08002B2CF9AE}" pid="6" name="MSIP_Label_97a477d1-147d-4e34-b5e3-7b26d2f44870_Name">
    <vt:lpwstr>97a477d1-147d-4e34-b5e3-7b26d2f44870</vt:lpwstr>
  </property>
  <property fmtid="{D5CDD505-2E9C-101B-9397-08002B2CF9AE}" pid="7" name="MSIP_Label_97a477d1-147d-4e34-b5e3-7b26d2f44870_SiteId">
    <vt:lpwstr>1f816a84-7aa6-4a56-b22a-7b3452fa8681</vt:lpwstr>
  </property>
  <property fmtid="{D5CDD505-2E9C-101B-9397-08002B2CF9AE}" pid="8" name="MSIP_Label_97a477d1-147d-4e34-b5e3-7b26d2f44870_ActionId">
    <vt:lpwstr>7e084ab0-6ece-4186-a349-74b372ecc2e5</vt:lpwstr>
  </property>
  <property fmtid="{D5CDD505-2E9C-101B-9397-08002B2CF9AE}" pid="9" name="MSIP_Label_97a477d1-147d-4e34-b5e3-7b26d2f44870_ContentBits">
    <vt:lpwstr>0</vt:lpwstr>
  </property>
</Properties>
</file>